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0"/>
  </bookViews>
  <sheets>
    <sheet name="2015年重点建设项目" sheetId="1" r:id="rId1"/>
  </sheets>
  <definedNames>
    <definedName name="_xlnm.Print_Area" localSheetId="0">'2015年重点建设项目'!$A$1:$Q$266</definedName>
    <definedName name="_xlnm.Print_Titles" localSheetId="0">'2015年重点建设项目'!$1:$4</definedName>
  </definedNames>
  <calcPr fullCalcOnLoad="1"/>
</workbook>
</file>

<file path=xl/sharedStrings.xml><?xml version="1.0" encoding="utf-8"?>
<sst xmlns="http://schemas.openxmlformats.org/spreadsheetml/2006/main" count="451" uniqueCount="421">
  <si>
    <t>靖边县2015年本级财政重点建设项目资金安排情况表</t>
  </si>
  <si>
    <t xml:space="preserve">                                                单位：万元</t>
  </si>
  <si>
    <t>项     目</t>
  </si>
  <si>
    <t>年  初              计划数</t>
  </si>
  <si>
    <t>全年预计   支 出 数</t>
  </si>
  <si>
    <t>2015年1—6月          支 出 数</t>
  </si>
  <si>
    <t>备     注</t>
  </si>
  <si>
    <t>预算内</t>
  </si>
  <si>
    <t>基建户</t>
  </si>
  <si>
    <t>兴靖公司</t>
  </si>
  <si>
    <t>基 金</t>
  </si>
  <si>
    <t>总     计</t>
  </si>
  <si>
    <t>续建项目小计</t>
  </si>
  <si>
    <t>（一）农村基础设施及产业化等建设资金的投入</t>
  </si>
  <si>
    <t>1、农村道路建设资金</t>
  </si>
  <si>
    <t>（1）统万城道路建设工程</t>
  </si>
  <si>
    <t>总投资103.4万元，2014年止已拨付90万元</t>
  </si>
  <si>
    <t>（2）五杨路和靖杨路平交口衔接工程</t>
  </si>
  <si>
    <t>总投资97.33万元，2014年止已拨付90万元</t>
  </si>
  <si>
    <t>（3）龙洲至青阳岔公路大桥水毁重建工程</t>
  </si>
  <si>
    <t>总投资99.15万元，2014年止已拨付70万元</t>
  </si>
  <si>
    <t>（4）长庆路北段与太中银铁路交叉口匝道建设工程</t>
  </si>
  <si>
    <t>总投资18.5万元</t>
  </si>
  <si>
    <t>（5）张阳路王渠则过街段建设项目</t>
  </si>
  <si>
    <t>总投资133万元，2014年止已拨付70万元</t>
  </si>
  <si>
    <t>（6）张阳路北门沟段和王渠则过街段变更增加项目</t>
  </si>
  <si>
    <t>总投资66.14万元</t>
  </si>
  <si>
    <t>（7）清水河至小河红色旅游道路</t>
  </si>
  <si>
    <t>总投资3060万元，中省市补助1240万元，县财政投资1820万元</t>
  </si>
  <si>
    <t>（8）小河会议旧址至清凉寺旅游道路</t>
  </si>
  <si>
    <t>总投资434.01万元</t>
  </si>
  <si>
    <t>（9）火车站至农业园区道路</t>
  </si>
  <si>
    <t>总投资1571.29万元，2014年止已拨付800万元</t>
  </si>
  <si>
    <t>（10）龙洲乡甘沟移民村道路</t>
  </si>
  <si>
    <t>总投资302.5万元</t>
  </si>
  <si>
    <t>（11）张阳路北门沟段高危边坡治理工程</t>
  </si>
  <si>
    <t>总投资122万元</t>
  </si>
  <si>
    <t>（12）307国道至小河巨浪村通村公路</t>
  </si>
  <si>
    <t>总投资123万元</t>
  </si>
  <si>
    <t>（13）贾大路和张阳路改造工程征地拆迁及震损补偿费</t>
  </si>
  <si>
    <t>总投资103.46万元</t>
  </si>
  <si>
    <t>2、农业产业化项目</t>
  </si>
  <si>
    <t>（1）农业产业示范推广项目</t>
  </si>
  <si>
    <t>总投资1650万元，2014年止已拨付1485万元</t>
  </si>
  <si>
    <t>（2）科技示范基地、示范园等建设项目</t>
  </si>
  <si>
    <t>总投资300万元，2014年止已拨付270万元</t>
  </si>
  <si>
    <t>（3）人工种草和舍饲养殖项目</t>
  </si>
  <si>
    <t>总投资1200万元，2014年止已拨付1112万元</t>
  </si>
  <si>
    <t>（4）五台森林公园人工湖等建设项目</t>
  </si>
  <si>
    <t>总投资1681.8万元，2014年止已拨付300万元</t>
  </si>
  <si>
    <t>（5）五台森林公园展览馆及中心场建设项目</t>
  </si>
  <si>
    <t>总投资1069.6万元，2013年止已拨付800万元</t>
  </si>
  <si>
    <t>（6）五台森林公园配套设施</t>
  </si>
  <si>
    <t>总投资94.99万元</t>
  </si>
  <si>
    <t>（7）水务局农村饮水安全工程和水产养殖等建设项目</t>
  </si>
  <si>
    <t>总投资500万元，2014年止已拨付450万元</t>
  </si>
  <si>
    <t>（8）扶贫办农业综合开发、整村推进和扶南项目</t>
  </si>
  <si>
    <t>（9）发改局以工代赈和社会主义新农村建设项目</t>
  </si>
  <si>
    <t>总投资300万元，2014年止已拨付90万元</t>
  </si>
  <si>
    <t>（10）农机局农机购机补贴和保护性耕作项目</t>
  </si>
  <si>
    <t>（11）供销社供销鲜活农产品流通体系建设和专业合作社建设项目</t>
  </si>
  <si>
    <t>总投资50万元，2014年止已拨付45万元</t>
  </si>
  <si>
    <t>（二）农村社会事业发展资金投入</t>
  </si>
  <si>
    <t>1、用于教育事业投入</t>
  </si>
  <si>
    <t>（1）2012年教育基础设施续建项目</t>
  </si>
  <si>
    <t>总投资8374.04万元，2014年止已拨付6978.34万元</t>
  </si>
  <si>
    <t>（2）2013年教育基础设施续建项目</t>
  </si>
  <si>
    <t>总投资2605.28万元，2014年止已拨付1560万元</t>
  </si>
  <si>
    <t>（3）靖边八小新建</t>
  </si>
  <si>
    <t>总投资2114.02万元</t>
  </si>
  <si>
    <t>（4）靖边中学综合楼</t>
  </si>
  <si>
    <t>总投资200万元</t>
  </si>
  <si>
    <t>（5）靖边第十二附属工程</t>
  </si>
  <si>
    <t>总投资671.96万元，县财政投资321.96万元</t>
  </si>
  <si>
    <t>（6）小型维修</t>
  </si>
  <si>
    <t>总投资400万元，2014年止已拨付300万元</t>
  </si>
  <si>
    <t>（7）天然气安装、采暖改造、幼教设备、办公设施等</t>
  </si>
  <si>
    <t>总投资500万元，2014年止已拨付254.5万元</t>
  </si>
  <si>
    <t>（8）信息工程</t>
  </si>
  <si>
    <t>总投资600万元，2014年止已拨付219.74万元</t>
  </si>
  <si>
    <t>（9）“靖边中学图书楼”保护性维修工程</t>
  </si>
  <si>
    <t>总投资32.59万元</t>
  </si>
  <si>
    <t>（10）八中排水工程</t>
  </si>
  <si>
    <t>总投资80万元</t>
  </si>
  <si>
    <t>3、文广事业投入</t>
  </si>
  <si>
    <t>（1）小河革命旧址保护性维护工程</t>
  </si>
  <si>
    <t>总投资2138.5万元，2014年止已拨付1850万元</t>
  </si>
  <si>
    <t xml:space="preserve">  （2）小河革命旧址广场绿化工程</t>
  </si>
  <si>
    <t>总投资167.03万元，2014年止已拨付100万元</t>
  </si>
  <si>
    <t>（3）龙洲丹霞地貌景区建设工程</t>
  </si>
  <si>
    <t>总投资3200万元</t>
  </si>
  <si>
    <t>（4）农民体育健身广场</t>
  </si>
  <si>
    <t>总投资250万元，2014年止已拨付100万元</t>
  </si>
  <si>
    <t>（5）统万城匈奴文化广场土方平整工程</t>
  </si>
  <si>
    <t>总投资59.78万元，2014年止已拨付55.59万元</t>
  </si>
  <si>
    <t>（6）龙洲丹霞景区临时运行管护费</t>
  </si>
  <si>
    <t>总投资49.65万元</t>
  </si>
  <si>
    <t>4、公用事业局</t>
  </si>
  <si>
    <t>（1）2009年城区公厕建设工程</t>
  </si>
  <si>
    <t>总投资353.29万元，2014年止已拨付342万元</t>
  </si>
  <si>
    <t>（2）2010年城区公厕建设工程</t>
  </si>
  <si>
    <t>总投资252.87万元，2014年止已拨付240万元</t>
  </si>
  <si>
    <t>（3）城区污水与芦河排污管道衔接工程</t>
  </si>
  <si>
    <t>总投资501.63万元，2014年止已拨付400万元</t>
  </si>
  <si>
    <t xml:space="preserve">  （4）2013年城区道路绿化补植工程</t>
  </si>
  <si>
    <t>合同价333.62万元，2014年止已拨付260万元</t>
  </si>
  <si>
    <t xml:space="preserve">  （5）环卫所室外工程</t>
  </si>
  <si>
    <t>合同价308.4万元，2014年止已拨付180万元</t>
  </si>
  <si>
    <t>（6）东关街道路改造工程</t>
  </si>
  <si>
    <t>总投资225.65万元，2014年止已拨付200万元</t>
  </si>
  <si>
    <t xml:space="preserve">  （7）龙山路亮化工程</t>
  </si>
  <si>
    <t>总投资600万元</t>
  </si>
  <si>
    <t>（8）火车站进站道路路灯安装工程</t>
  </si>
  <si>
    <t>总投资192.2万元</t>
  </si>
  <si>
    <t xml:space="preserve">  （9）长城路隔离带绿化补植工程</t>
  </si>
  <si>
    <t>总投资64.84万元</t>
  </si>
  <si>
    <t xml:space="preserve">  （10）芦河公园排水口治理工程</t>
  </si>
  <si>
    <t>总投资16.8万元</t>
  </si>
  <si>
    <t xml:space="preserve">  （11）污水提升泵站</t>
  </si>
  <si>
    <t>总投资540万元</t>
  </si>
  <si>
    <t>5、卫生事业发展建设投入</t>
  </si>
  <si>
    <t>（1）中医院迁建项目施工图设计费</t>
  </si>
  <si>
    <t>总投资459.8万元，2014年止已拨付100万元</t>
  </si>
  <si>
    <t>（2）妇保院迁建项目</t>
  </si>
  <si>
    <t>总投资2560.43万元，2014年止已拨付1300万元</t>
  </si>
  <si>
    <t>（3）县妇保院迁建项目二期工程</t>
  </si>
  <si>
    <t>总投资1000万元</t>
  </si>
  <si>
    <t>（4）张家畔镇卫生院建设项目</t>
  </si>
  <si>
    <t>总投资500万元，中省市补助210万元，县财政投资290万元</t>
  </si>
  <si>
    <t>（5）中医院医疗综合楼</t>
  </si>
  <si>
    <t>总投资20572.91万元</t>
  </si>
  <si>
    <t>（6）中医院场平工程</t>
  </si>
  <si>
    <t>总投资49.96万元</t>
  </si>
  <si>
    <t>（7）中医院传染病和治未病楼</t>
  </si>
  <si>
    <t>总投资3377.35万元</t>
  </si>
  <si>
    <t>（6）食品药品检测中心</t>
  </si>
  <si>
    <t>总投资800万元，中省补助200万元，县财政投资600万元</t>
  </si>
  <si>
    <t>4、民政局</t>
  </si>
  <si>
    <t>（1）靖边县儿童福利院</t>
  </si>
  <si>
    <t>总投资750万元，中省市补助630万元，县财政投资120万元</t>
  </si>
  <si>
    <t>（2）杨桥畔镇敬老院（第二敬老院）</t>
  </si>
  <si>
    <t>总投资1080万元，中省市补助870万元，县财政投资210万元</t>
  </si>
  <si>
    <t>（3）公益性公墓及殡仪服务中心</t>
  </si>
  <si>
    <t>总投资2650万元，2014年止已拨付26.78万元</t>
  </si>
  <si>
    <t>（4）救灾物资储备库</t>
  </si>
  <si>
    <t>总投资93.35万元，2014年止已拨付70万元</t>
  </si>
  <si>
    <t>6、公检法事业投入</t>
  </si>
  <si>
    <t>（1）火车站进站道路、文化路、北大街中段、林荫路南段、芦河路南段交通安全设施</t>
  </si>
  <si>
    <t>总投资470.45万元，2014年止已拨付450万元</t>
  </si>
  <si>
    <t>（2）戒毒所康复农场</t>
  </si>
  <si>
    <t>总投资2564万元，中省市补助1800万元，县财政投资764万元</t>
  </si>
  <si>
    <t>（3）红墩界、宁条梁、中山涧派出所新建工程</t>
  </si>
  <si>
    <t>总投资327.56万元，2014年止已拨付200万元</t>
  </si>
  <si>
    <t>（4）“平安靖边”安防一期改造工程</t>
  </si>
  <si>
    <t>总投资442万元，2014年止已拨付310万元</t>
  </si>
  <si>
    <t>（5）新区交通安全设施建设工程</t>
  </si>
  <si>
    <t>（6）司法业务用房</t>
  </si>
  <si>
    <t>总投资118.98万元</t>
  </si>
  <si>
    <t>（7）检察院办案用房和专业技术用房</t>
  </si>
  <si>
    <t>总投资532万元，中省市补助363万元，县财政投资169万元</t>
  </si>
  <si>
    <t>（8）法院审判法庭</t>
  </si>
  <si>
    <t>总投资2100万元，中省市补助1570万元，县财政投资530万元</t>
  </si>
  <si>
    <t>（三）乡镇政权和集镇建设项目</t>
  </si>
  <si>
    <t>1、张家畔镇社区、计生综合服务楼</t>
  </si>
  <si>
    <t>总投资388.17元，2014年止已拨付350万元</t>
  </si>
  <si>
    <t>2、周河镇政府驻地河堤治理工程</t>
  </si>
  <si>
    <t>总投资232.43元</t>
  </si>
  <si>
    <t>3、红墩界政府迁建工程</t>
  </si>
  <si>
    <t>总投资226.99万元，2014年止已拨付190万元</t>
  </si>
  <si>
    <t>（四）城市经济发展建设项目</t>
  </si>
  <si>
    <t>1、市政建设工程</t>
  </si>
  <si>
    <t>（1）教堂巷改造工程</t>
  </si>
  <si>
    <t>总投资797.33元，2014年止已拨付618.27万元</t>
  </si>
  <si>
    <t>出让金支付</t>
  </si>
  <si>
    <t>（2）紫薇巷改造工程</t>
  </si>
  <si>
    <t>总投资321.07万元，2014年止已拨付100万元</t>
  </si>
  <si>
    <t>（3）林荫路南段市政工程</t>
  </si>
  <si>
    <t>总投资1049.8万元，2014年止已拨付930元</t>
  </si>
  <si>
    <t>（4）芦河路南段市政工程</t>
  </si>
  <si>
    <t>总投资1879.4万元，2014年止已拨付1680万元</t>
  </si>
  <si>
    <t>（5）长庆路北段市政工程</t>
  </si>
  <si>
    <t>总投资9652.82万元，2014年止已拨付9572.14万元</t>
  </si>
  <si>
    <t>（6）南环路市政工程</t>
  </si>
  <si>
    <t>总投资6935.01万元，2014年止已拨付6499.1万元</t>
  </si>
  <si>
    <t>（7）永康路市政工程</t>
  </si>
  <si>
    <t>总投资613.01万元，2014年止已拨付300万元</t>
  </si>
  <si>
    <t xml:space="preserve">（8）屠宰厂排污工程 </t>
  </si>
  <si>
    <t>总投资263.8万元，2014年止已拨付250万元</t>
  </si>
  <si>
    <t xml:space="preserve">  （9）金华路支巷改造工程</t>
  </si>
  <si>
    <t>总投资100万元，2014年止已拨付50万元</t>
  </si>
  <si>
    <t xml:space="preserve">  （10）金华路改造工程</t>
  </si>
  <si>
    <t>总投资1251.73万元，2014年止已拨付850万元</t>
  </si>
  <si>
    <t>（11）综合文化广场（政府东侧）</t>
  </si>
  <si>
    <t>总投资991.05万元，2014年止已拨付790万元</t>
  </si>
  <si>
    <t>（12）龙山路市政工程</t>
  </si>
  <si>
    <t>总投资27671万元，2014年止已拨付14117万元</t>
  </si>
  <si>
    <t>（13）西新街市政工程</t>
  </si>
  <si>
    <t>总投资736.99万元，2014年止已拨付440万元</t>
  </si>
  <si>
    <t>（14）西新区市政道路路灯安装工程</t>
  </si>
  <si>
    <t>总投资798.22万元，2014年止已拨付240万元</t>
  </si>
  <si>
    <t>（15）西新区市政道路绿化工程</t>
  </si>
  <si>
    <t>总投资1700万元</t>
  </si>
  <si>
    <t>（16）老十字街硬化工程及部分管线迁改工程</t>
  </si>
  <si>
    <t>总投资153.6万元</t>
  </si>
  <si>
    <t>（17）张畔镇居民文化广场建设项目</t>
  </si>
  <si>
    <t>总投资160万元，2014年止已拨付100万元</t>
  </si>
  <si>
    <t>（18）2013年城区巷道改造工程</t>
  </si>
  <si>
    <t>总投资614.19万元，2014年止已拨付450万元</t>
  </si>
  <si>
    <t>（19）2014年城区巷道改造工程</t>
  </si>
  <si>
    <t>总投资1005.2万元</t>
  </si>
  <si>
    <t>（20）尚德巷改造工程</t>
  </si>
  <si>
    <t>总投资89.6万元，2014年止已拨付50万元</t>
  </si>
  <si>
    <t>（21）公共租赁住房装修工程</t>
  </si>
  <si>
    <t>总投资1135万元</t>
  </si>
  <si>
    <t>（22）西新区靖安路市政工程</t>
  </si>
  <si>
    <t>总投资2820万元</t>
  </si>
  <si>
    <t>（23）西北家具城门前道路改造工程</t>
  </si>
  <si>
    <t>总投资65.37万元，2014年止已拨付30万元</t>
  </si>
  <si>
    <t>（24）红柳路市政工程</t>
  </si>
  <si>
    <t>总投资6487.73万元</t>
  </si>
  <si>
    <t>（25）龙升路排水工程</t>
  </si>
  <si>
    <t>总投资5184.28万元</t>
  </si>
  <si>
    <t>（26）老十字街天桥建设工程</t>
  </si>
  <si>
    <t>总投资548.23万元</t>
  </si>
  <si>
    <t>（27）田源食品厂排污工程</t>
  </si>
  <si>
    <t>总投资75.7万元，2014年止已拨付30万元</t>
  </si>
  <si>
    <t>（28）龙山路和教堂巷敷设临时供水管道工程</t>
  </si>
  <si>
    <t>总投资66.32万元</t>
  </si>
  <si>
    <t>2、工业园区基础设施建设项目</t>
  </si>
  <si>
    <t>（1）综合业务楼内庭院绿化和管委会污水主管道工程</t>
  </si>
  <si>
    <t>总投资288.44万元，2014年止已拨付100万元</t>
  </si>
  <si>
    <t>（2）能化产业园区环园道路建设项目</t>
  </si>
  <si>
    <t>（3）能化产业园区基础设施配套项目</t>
  </si>
  <si>
    <t>（4）污水处理场建设工程</t>
  </si>
  <si>
    <t>（5）创业园道路监控安装工程</t>
  </si>
  <si>
    <t>（6）科技六路绿化工程</t>
  </si>
  <si>
    <t>（7）科技六路亮化工程</t>
  </si>
  <si>
    <t>（8）工商巷硬化工程</t>
  </si>
  <si>
    <t>（9）玫瑰景观园扩建工程</t>
  </si>
  <si>
    <t>（10）中小企业创业园科技六路市政工程N1标段</t>
  </si>
  <si>
    <t>（11）中小企业创业园科技六路市政工程N2标段</t>
  </si>
  <si>
    <t>（12）中小企业创业园创业三路市政工程</t>
  </si>
  <si>
    <t>（13）科技四路、科技五路亮化工程</t>
  </si>
  <si>
    <t>（14）科技四路、科技五路绿化工程</t>
  </si>
  <si>
    <t>（15）中小企业创业园区科技四路N1标段</t>
  </si>
  <si>
    <t>（16）中小企业创业园区科技五路N2标段</t>
  </si>
  <si>
    <t>（17）科技二路、科技三路、创业四路、创业五路绿化工程</t>
  </si>
  <si>
    <t>（18）科技二路、创业四路、创业五路亮化工程</t>
  </si>
  <si>
    <t>（19）太阳能光伏产业示范区观景台</t>
  </si>
  <si>
    <t>3、基建项目</t>
  </si>
  <si>
    <t>（1）老干部活动中心环境治理项目</t>
  </si>
  <si>
    <t>总投资688.43万元，2014年止已拨付570万元</t>
  </si>
  <si>
    <t>（2）住建局2013年项目前期费</t>
  </si>
  <si>
    <t>总投资783.11万元，2014年止已拨付683.02万元</t>
  </si>
  <si>
    <t>（3）2014年项目前期费</t>
  </si>
  <si>
    <t>总投资2257.89万元，2014年止已拨付800万元</t>
  </si>
  <si>
    <t>A:2014教育基础设施项目前期费</t>
  </si>
  <si>
    <t>B：红墩界政府办公楼建设工程前期费</t>
  </si>
  <si>
    <t>C：2014年财投项目监理、造价费</t>
  </si>
  <si>
    <t>D：公用事业局2014年重点建设项目前期费</t>
  </si>
  <si>
    <t>E：交运局2014年重点建设项目前期费</t>
  </si>
  <si>
    <t>F：教育局2014年重点建设项目前期费</t>
  </si>
  <si>
    <t>G：红墩界等派出所前期费</t>
  </si>
  <si>
    <t>H：能化园区2014年重点建设项目前期费</t>
  </si>
  <si>
    <t>I：中小企业创业园区2014年重点建设项目前期费</t>
  </si>
  <si>
    <t>J：张畔2014年城区生活巷道改造工程前期费</t>
  </si>
  <si>
    <t>K：东坑2014年重点建设项目前期费</t>
  </si>
  <si>
    <t>L：财投办2014年重点项目监理费</t>
  </si>
  <si>
    <t>4、东坑重点镇市政工程及维修改造建设项目</t>
  </si>
  <si>
    <t xml:space="preserve">  （1）新区西引线道路工程</t>
  </si>
  <si>
    <t>总投资948.81万元，2014年止已拨付520万元</t>
  </si>
  <si>
    <t xml:space="preserve">  （2）东坑镇公厕建设项目</t>
  </si>
  <si>
    <t>总投资80万元，2014年止已拨付33万元</t>
  </si>
  <si>
    <t xml:space="preserve">  （3）东坑镇新区文化广场</t>
  </si>
  <si>
    <t>总投资200万元，2014年止已拨付50万元</t>
  </si>
  <si>
    <t xml:space="preserve">  （4）幸福路、富强路、旺琴路、创业路亮化工程</t>
  </si>
  <si>
    <t>总投资148.53万元，2014年止已拨付100万元</t>
  </si>
  <si>
    <t>（5）垃圾填埋场</t>
  </si>
  <si>
    <t>总投资1201万元</t>
  </si>
  <si>
    <t>（6）污水处理场</t>
  </si>
  <si>
    <t>总投资1377万元</t>
  </si>
  <si>
    <t>（7）幸福路一期市政工程</t>
  </si>
  <si>
    <t>（8）幸福路二期市政工程</t>
  </si>
  <si>
    <t>（9）旺琴南路市政工程</t>
  </si>
  <si>
    <t>（10）旺琴北路市政工程</t>
  </si>
  <si>
    <t>（11）新区展览馆建设项目</t>
  </si>
  <si>
    <t>（12）农业园区交通岛附属道路工程</t>
  </si>
  <si>
    <t>（13）农业园区交通岛广场</t>
  </si>
  <si>
    <t>（14）创业路北段（N1标）</t>
  </si>
  <si>
    <t>（15）创业路高架桥（N2标）</t>
  </si>
  <si>
    <t>（16）创业路N3标段</t>
  </si>
  <si>
    <t>（17）创业路N4标段</t>
  </si>
  <si>
    <t>（18）东坑镇新区富强路市政工程N1标段</t>
  </si>
  <si>
    <t>（19）东坑镇新区富强路市政工程N2标段</t>
  </si>
  <si>
    <t>（20）307国道路肩硬化工程N1标段</t>
  </si>
  <si>
    <t>（21）307国道路肩硬化工程N2标段</t>
  </si>
  <si>
    <t>（22）幸福路、富强路、旺琴北路绿化工程</t>
  </si>
  <si>
    <t>5、其它项目</t>
  </si>
  <si>
    <t>（1）发改局垃圾填埋场建设项目</t>
  </si>
  <si>
    <t>总投资824.67万元，2014年止已拨付200万元</t>
  </si>
  <si>
    <t>（2）再生资源回收交易市场</t>
  </si>
  <si>
    <t xml:space="preserve">  （3）液化石油气钢瓶储存库房</t>
  </si>
  <si>
    <t>总投资86.55万元</t>
  </si>
  <si>
    <t>新建项目小计</t>
  </si>
  <si>
    <t>1、农村道路建设项目</t>
  </si>
  <si>
    <t>（1）掌高兔至黄柏刺湾公路</t>
  </si>
  <si>
    <t>总投资1100万元，中省市补助469万元，县财政投资631万元</t>
  </si>
  <si>
    <t>（2）李家坬至刘家峁通村公路</t>
  </si>
  <si>
    <t>总投资271万元，中省市补助116万元，县财政投资155万元</t>
  </si>
  <si>
    <t>总投资3720元</t>
  </si>
  <si>
    <t>（1）农业局农业产业示范推广、名优品牌培育、农产品市场营销体系建设等项目</t>
  </si>
  <si>
    <t>（2）科技局科技示范基地、示范园、特色水产养殖等建设项目</t>
  </si>
  <si>
    <t>（3）畜牧局人工种草、良繁体系建设、产业化和舍饲养殖项目</t>
  </si>
  <si>
    <t>（4）扶贫办农业综合开发、整村推进和扶南项目</t>
  </si>
  <si>
    <t>（5）发展改革局以工代赈、生态移民和社会主义新农村建设等重点项目</t>
  </si>
  <si>
    <t>（7）农机购机补贴和保护性耕作项目</t>
  </si>
  <si>
    <t>3、林业局</t>
  </si>
  <si>
    <t>（1）五台森林公园管理中心办公用房</t>
  </si>
  <si>
    <t>（2）公园一带四园绿化工程</t>
  </si>
  <si>
    <t>总投资220万元</t>
  </si>
  <si>
    <t>（3）广播、监控系统</t>
  </si>
  <si>
    <t>总投资180万元</t>
  </si>
  <si>
    <t>（4）园标及道路指示牌设计安装</t>
  </si>
  <si>
    <t>总投资20万元</t>
  </si>
  <si>
    <t>（5）停车场扩建</t>
  </si>
  <si>
    <t>（6）五台森林公园至海则畔移民二区道路</t>
  </si>
  <si>
    <t>总投资580万元</t>
  </si>
  <si>
    <t>4、水务局</t>
  </si>
  <si>
    <t>（1）杨米涧张家沟淤地坝除险加固工程</t>
  </si>
  <si>
    <t>总投资92万元，中省市补助26万元，县财政投资66万元</t>
  </si>
  <si>
    <t>（2）水务局农村安全饮水、防汛抗旱、小型农田水利基本建设、水产养殖等重点项目</t>
  </si>
  <si>
    <t>总投资400万元</t>
  </si>
  <si>
    <t>5、供销社</t>
  </si>
  <si>
    <t>（1）靖边县鲜活农产品配送中心附属工程建设项目</t>
  </si>
  <si>
    <t>总投资200万元，自筹100万元，县财政投资100万元</t>
  </si>
  <si>
    <t>（2）供销鲜活农产品流通体系建设和专业合作社建设经费</t>
  </si>
  <si>
    <t>总投资30万元</t>
  </si>
  <si>
    <t>6、现代农业产业园区</t>
  </si>
  <si>
    <t>（1）东坑镇农副产品交易市场</t>
  </si>
  <si>
    <t>总投资8147万元，中省市补助2300万元，自筹4887万元，县财政投资960万元</t>
  </si>
  <si>
    <t>（1）第十五小学校建工程</t>
  </si>
  <si>
    <t>（2）第八小学附属工程及操场建设</t>
  </si>
  <si>
    <t>总投资700万元，中省市补助200万元，县财政投资500万元</t>
  </si>
  <si>
    <t>（3）靖中文化艺术体育中心</t>
  </si>
  <si>
    <t>总投资1200万元，中省市补助600万元，县财政投资600万元</t>
  </si>
  <si>
    <t>（4）三中消防设施建设</t>
  </si>
  <si>
    <t>总投资100万元</t>
  </si>
  <si>
    <t>（5）部分学校屋面防水、厕所、围墙等小型维修改造</t>
  </si>
  <si>
    <t>总投资420万元</t>
  </si>
  <si>
    <t>（6）三小操场</t>
  </si>
  <si>
    <t>总投资200万元，中省市补助100万元，县财政投资100万元</t>
  </si>
  <si>
    <t>（7）六小综合教学楼</t>
  </si>
  <si>
    <t>（8）五小操场</t>
  </si>
  <si>
    <t>总投资400万元，中省市补助100万元，县财政投资300万元</t>
  </si>
  <si>
    <t>（9）靖中大门维修</t>
  </si>
  <si>
    <t>总投资120万元</t>
  </si>
  <si>
    <t>（10）七小综合楼</t>
  </si>
  <si>
    <t>总投资720万元，中省市补助180万元，县财政投资540万元</t>
  </si>
  <si>
    <t>2、文广事业投入</t>
  </si>
  <si>
    <t>（1）统万城博物馆建设工程</t>
  </si>
  <si>
    <t>（2）烟墩山道路改造工程</t>
  </si>
  <si>
    <t>总投资720万元，中省市补助240万元，县财政投资480万元</t>
  </si>
  <si>
    <t xml:space="preserve">（3）影剧院升级改造工程 </t>
  </si>
  <si>
    <t>总投资1100万元，中省市补助300万元，县财政投资800万元</t>
  </si>
  <si>
    <t xml:space="preserve">（4）体育场维修工程 </t>
  </si>
  <si>
    <t>总投资284.7万元</t>
  </si>
  <si>
    <t>（5）统万城申遗编制文本费</t>
  </si>
  <si>
    <t>总投资700万元</t>
  </si>
  <si>
    <t>3、公用事业局</t>
  </si>
  <si>
    <t>（1）靖杨路亮化工程二期</t>
  </si>
  <si>
    <t>总投资549.44万元</t>
  </si>
  <si>
    <t>（1）县优抚医院新建工程</t>
  </si>
  <si>
    <t>总投资1200万元，中省市补助800万元，自筹200万元，县财政投资200万元</t>
  </si>
  <si>
    <t>（2）社区日间照料中心</t>
  </si>
  <si>
    <t>总投资150万元，中省市补助120万元，县财政投资30万元</t>
  </si>
  <si>
    <t>5、公检法司事业投入</t>
  </si>
  <si>
    <t>（1）公安局业务技术用房</t>
  </si>
  <si>
    <t>总投资1254.7万元，中省市补助878.3万元，县财政投资30万元</t>
  </si>
  <si>
    <t>（2）东坑派出所新建工程</t>
  </si>
  <si>
    <t>总投资225万元，中省市补助90万元，县财政投资135万元</t>
  </si>
  <si>
    <t>（3）龙洲派出所新建工程</t>
  </si>
  <si>
    <t>总投资137万元，中省市补助55万元，县财政投资82万元</t>
  </si>
  <si>
    <t>（4）交警大队龙山路交通安全设施建设</t>
  </si>
  <si>
    <t>总投资574.2万元</t>
  </si>
  <si>
    <t>（5）法院执行指挥大厅建设工程</t>
  </si>
  <si>
    <t>总投资480万元</t>
  </si>
  <si>
    <t>（6）新庄派出所新建工程</t>
  </si>
  <si>
    <t>（7）警犬训练基地</t>
  </si>
  <si>
    <t>6、基层办</t>
  </si>
  <si>
    <t>（1）村级组织阵地建设</t>
  </si>
  <si>
    <t>总投资440万元</t>
  </si>
  <si>
    <t>（三）乡镇集镇建设项目（预计数）</t>
  </si>
  <si>
    <t>（1）公园路市政工程</t>
  </si>
  <si>
    <t>总投资6000万元</t>
  </si>
  <si>
    <t>（2）张家畔镇城市移民社区移民大道（育才路南段）</t>
  </si>
  <si>
    <t>总投资4100万元</t>
  </si>
  <si>
    <t>（3）清华路西段市政工程</t>
  </si>
  <si>
    <t>（4）林荫路和统万路改造工程</t>
  </si>
  <si>
    <t>总投资4000万元</t>
  </si>
  <si>
    <t>（5）城区生活巷道改造工程</t>
  </si>
  <si>
    <t>总投资531万元</t>
  </si>
  <si>
    <t>2、基建项目</t>
  </si>
  <si>
    <t>（1）能化产业园区规划编制费</t>
  </si>
  <si>
    <t>总投资300万元</t>
  </si>
  <si>
    <t>（2）污水处理厂续建工程</t>
  </si>
  <si>
    <t>（3）工商巷道路及护坡绿化工程</t>
  </si>
  <si>
    <t>总投资155.7万元</t>
  </si>
  <si>
    <t>（4）真空镀镆玻璃厂土方平衡工程</t>
  </si>
  <si>
    <t>总投资770万元</t>
  </si>
  <si>
    <t>（四）其他项目</t>
  </si>
  <si>
    <t>1、征地拆迁费用</t>
  </si>
  <si>
    <t>2、前期费</t>
  </si>
  <si>
    <t>（1）统万城申遗前期费</t>
  </si>
  <si>
    <t>3、迎宾公园土地补偿款</t>
  </si>
  <si>
    <t>4、神靖铁路首期出资</t>
  </si>
  <si>
    <t>5、统万城考古遗址公园启动资金</t>
  </si>
  <si>
    <t>2015年4月22日第2次财投纪要</t>
  </si>
  <si>
    <t>3、周河镇段安全隐患治理工程</t>
  </si>
  <si>
    <t>2015年第2次政府常务会</t>
  </si>
  <si>
    <t>M:芦河城区段改造专项西新区及延长生活基地土方平衡设计费</t>
  </si>
  <si>
    <t xml:space="preserve">  其 中：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</si>
</sst>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0_ "/>
    <numFmt numFmtId="187" formatCode="0.0_ "/>
  </numFmts>
  <fonts count="9">
    <font>
      <sz val="12"/>
      <name val="宋体"/>
      <family val="0"/>
    </font>
    <font>
      <b/>
      <u val="single"/>
      <sz val="22"/>
      <name val="黑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31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vertical="center"/>
    </xf>
    <xf numFmtId="0" fontId="4" fillId="0" borderId="1" xfId="16" applyFont="1" applyFill="1" applyBorder="1" applyAlignment="1">
      <alignment vertical="center" wrapText="1"/>
      <protection/>
    </xf>
    <xf numFmtId="0" fontId="3" fillId="0" borderId="1" xfId="16" applyNumberFormat="1" applyFont="1" applyFill="1" applyBorder="1" applyAlignment="1">
      <alignment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5" fillId="0" borderId="1" xfId="16" applyNumberFormat="1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16" applyFont="1" applyFill="1" applyBorder="1" applyAlignment="1">
      <alignment horizontal="left" vertical="center" wrapText="1" indent="1"/>
      <protection/>
    </xf>
    <xf numFmtId="184" fontId="5" fillId="0" borderId="1" xfId="0" applyNumberFormat="1" applyFont="1" applyFill="1" applyBorder="1" applyAlignment="1">
      <alignment vertical="center"/>
    </xf>
    <xf numFmtId="0" fontId="5" fillId="0" borderId="1" xfId="16" applyNumberFormat="1" applyFont="1" applyFill="1" applyBorder="1" applyAlignment="1">
      <alignment horizontal="right" vertical="center" wrapText="1"/>
      <protection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184" fontId="5" fillId="0" borderId="1" xfId="16" applyNumberFormat="1" applyFont="1" applyFill="1" applyBorder="1" applyAlignment="1">
      <alignment horizontal="right" vertical="center" wrapText="1"/>
      <protection/>
    </xf>
    <xf numFmtId="184" fontId="3" fillId="0" borderId="1" xfId="16" applyNumberFormat="1" applyFont="1" applyFill="1" applyBorder="1" applyAlignment="1">
      <alignment vertical="center" wrapText="1"/>
      <protection/>
    </xf>
    <xf numFmtId="0" fontId="5" fillId="0" borderId="1" xfId="16" applyNumberFormat="1" applyFont="1" applyFill="1" applyBorder="1" applyAlignment="1">
      <alignment horizontal="left" vertical="center" wrapText="1" indent="1"/>
      <protection/>
    </xf>
    <xf numFmtId="184" fontId="5" fillId="0" borderId="1" xfId="16" applyNumberFormat="1" applyFont="1" applyFill="1" applyBorder="1" applyAlignment="1">
      <alignment vertical="center" wrapText="1"/>
      <protection/>
    </xf>
    <xf numFmtId="0" fontId="5" fillId="0" borderId="1" xfId="16" applyFont="1" applyFill="1" applyBorder="1" applyAlignment="1">
      <alignment horizontal="right" vertical="center" wrapText="1"/>
      <protection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17" applyNumberFormat="1" applyFont="1" applyFill="1" applyBorder="1" applyAlignment="1">
      <alignment vertical="center" wrapText="1"/>
      <protection/>
    </xf>
    <xf numFmtId="0" fontId="3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6" fontId="7" fillId="0" borderId="1" xfId="0" applyNumberFormat="1" applyFont="1" applyFill="1" applyBorder="1" applyAlignment="1">
      <alignment horizontal="left" vertical="center" wrapText="1"/>
    </xf>
    <xf numFmtId="186" fontId="7" fillId="0" borderId="1" xfId="0" applyNumberFormat="1" applyFont="1" applyFill="1" applyBorder="1" applyAlignment="1">
      <alignment horizontal="left" vertical="center" wrapText="1" indent="1"/>
    </xf>
    <xf numFmtId="186" fontId="7" fillId="0" borderId="1" xfId="16" applyNumberFormat="1" applyFont="1" applyFill="1" applyBorder="1" applyAlignment="1">
      <alignment horizontal="left" vertical="center" wrapText="1" indent="1"/>
      <protection/>
    </xf>
    <xf numFmtId="186" fontId="0" fillId="0" borderId="1" xfId="16" applyNumberFormat="1" applyFont="1" applyFill="1" applyBorder="1" applyAlignment="1">
      <alignment horizontal="left" vertical="center" wrapText="1" indent="1"/>
      <protection/>
    </xf>
    <xf numFmtId="186" fontId="3" fillId="0" borderId="1" xfId="16" applyNumberFormat="1" applyFont="1" applyFill="1" applyBorder="1" applyAlignment="1">
      <alignment horizontal="left" vertical="center" wrapText="1" indent="1"/>
      <protection/>
    </xf>
    <xf numFmtId="31" fontId="5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17" applyNumberFormat="1" applyFont="1" applyFill="1" applyBorder="1" applyAlignment="1">
      <alignment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vertical="center" wrapText="1"/>
      <protection/>
    </xf>
    <xf numFmtId="0" fontId="5" fillId="0" borderId="1" xfId="17" applyNumberFormat="1" applyFont="1" applyFill="1" applyBorder="1" applyAlignment="1">
      <alignment horizontal="right" vertical="center" wrapText="1"/>
      <protection/>
    </xf>
    <xf numFmtId="0" fontId="5" fillId="0" borderId="1" xfId="0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1"/>
    </xf>
    <xf numFmtId="185" fontId="6" fillId="0" borderId="1" xfId="18" applyNumberFormat="1" applyFont="1" applyFill="1" applyBorder="1" applyAlignment="1">
      <alignment horizontal="left" vertical="center" wrapText="1" indent="1"/>
      <protection/>
    </xf>
    <xf numFmtId="0" fontId="5" fillId="0" borderId="1" xfId="17" applyNumberFormat="1" applyFont="1" applyFill="1" applyBorder="1" applyAlignment="1">
      <alignment horizontal="righ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87" fontId="5" fillId="0" borderId="1" xfId="0" applyNumberFormat="1" applyFont="1" applyFill="1" applyBorder="1" applyAlignment="1">
      <alignment horizontal="left" vertical="center" wrapText="1" indent="1"/>
    </xf>
    <xf numFmtId="185" fontId="5" fillId="0" borderId="1" xfId="0" applyNumberFormat="1" applyFont="1" applyFill="1" applyBorder="1" applyAlignment="1">
      <alignment horizontal="right" vertical="center" wrapText="1"/>
    </xf>
    <xf numFmtId="18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 wrapText="1" indent="1"/>
    </xf>
    <xf numFmtId="0" fontId="3" fillId="0" borderId="1" xfId="16" applyFont="1" applyFill="1" applyBorder="1" applyAlignment="1">
      <alignment horizontal="right" vertical="center" wrapText="1"/>
      <protection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indent="1"/>
    </xf>
    <xf numFmtId="0" fontId="5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185" fontId="6" fillId="0" borderId="1" xfId="18" applyNumberFormat="1" applyFont="1" applyFill="1" applyBorder="1" applyAlignment="1">
      <alignment horizontal="left" vertical="center" wrapText="1" indent="1"/>
      <protection/>
    </xf>
    <xf numFmtId="185" fontId="6" fillId="0" borderId="1" xfId="18" applyNumberFormat="1" applyFont="1" applyFill="1" applyBorder="1" applyAlignment="1">
      <alignment horizontal="left" vertical="center" wrapText="1" indent="1"/>
      <protection/>
    </xf>
    <xf numFmtId="0" fontId="5" fillId="0" borderId="1" xfId="16" applyNumberFormat="1" applyFont="1" applyFill="1" applyBorder="1" applyAlignment="1">
      <alignment horizontal="left" vertical="center" wrapText="1" indent="1"/>
      <protection/>
    </xf>
    <xf numFmtId="0" fontId="5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复件 2009年预算内重点支出" xfId="16"/>
    <cellStyle name="常规_复件 2009年预算外重点支出预计" xfId="17"/>
    <cellStyle name="常规_榆林市2008年重点项目及重大前期计划表0k(2.14) 3 2_2009年1-2重点建设项目及重大前期项目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showZeros="0" tabSelected="1" zoomScale="70" zoomScaleNormal="70" workbookViewId="0" topLeftCell="A1">
      <pane xSplit="1" ySplit="5" topLeftCell="J2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"/>
    </sheetView>
  </sheetViews>
  <sheetFormatPr defaultColWidth="9.00390625" defaultRowHeight="14.25"/>
  <cols>
    <col min="1" max="1" width="60.125" style="2" customWidth="1"/>
    <col min="2" max="3" width="14.625" style="3" hidden="1" customWidth="1"/>
    <col min="4" max="4" width="13.50390625" style="3" hidden="1" customWidth="1"/>
    <col min="5" max="5" width="11.50390625" style="4" hidden="1" customWidth="1"/>
    <col min="6" max="6" width="7.00390625" style="4" hidden="1" customWidth="1"/>
    <col min="7" max="7" width="4.50390625" style="4" hidden="1" customWidth="1"/>
    <col min="8" max="8" width="7.125" style="4" hidden="1" customWidth="1"/>
    <col min="9" max="9" width="12.375" style="4" hidden="1" customWidth="1"/>
    <col min="10" max="10" width="14.50390625" style="4" customWidth="1"/>
    <col min="11" max="11" width="13.00390625" style="4" customWidth="1"/>
    <col min="12" max="12" width="15.00390625" style="4" customWidth="1"/>
    <col min="13" max="15" width="15.00390625" style="4" hidden="1" customWidth="1"/>
    <col min="16" max="16" width="15.00390625" style="4" customWidth="1"/>
    <col min="17" max="17" width="58.375" style="5" customWidth="1"/>
    <col min="18" max="254" width="9.00390625" style="2" customWidth="1"/>
  </cols>
  <sheetData>
    <row r="1" spans="1:17" ht="42" customHeight="1">
      <c r="A1" s="85" t="s">
        <v>0</v>
      </c>
      <c r="B1" s="85"/>
      <c r="C1" s="85"/>
      <c r="D1" s="85"/>
      <c r="E1" s="86"/>
      <c r="F1" s="86"/>
      <c r="G1" s="86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customHeight="1">
      <c r="A2" s="6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8" t="s">
        <v>1</v>
      </c>
    </row>
    <row r="3" spans="1:17" ht="27" customHeight="1">
      <c r="A3" s="88" t="s">
        <v>2</v>
      </c>
      <c r="B3" s="82" t="s">
        <v>3</v>
      </c>
      <c r="C3" s="82" t="s">
        <v>3</v>
      </c>
      <c r="D3" s="82" t="s">
        <v>3</v>
      </c>
      <c r="E3" s="82" t="s">
        <v>3</v>
      </c>
      <c r="F3" s="82" t="s">
        <v>3</v>
      </c>
      <c r="G3" s="82" t="s">
        <v>3</v>
      </c>
      <c r="H3" s="82" t="s">
        <v>3</v>
      </c>
      <c r="I3" s="82" t="s">
        <v>3</v>
      </c>
      <c r="J3" s="82" t="s">
        <v>3</v>
      </c>
      <c r="K3" s="82" t="s">
        <v>4</v>
      </c>
      <c r="L3" s="82" t="s">
        <v>5</v>
      </c>
      <c r="M3" s="87" t="s">
        <v>420</v>
      </c>
      <c r="N3" s="87"/>
      <c r="O3" s="87"/>
      <c r="P3" s="87"/>
      <c r="Q3" s="82" t="s">
        <v>6</v>
      </c>
    </row>
    <row r="4" spans="1:17" ht="33" customHeight="1">
      <c r="A4" s="88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9" t="s">
        <v>7</v>
      </c>
      <c r="N4" s="9" t="s">
        <v>8</v>
      </c>
      <c r="O4" s="9" t="s">
        <v>9</v>
      </c>
      <c r="P4" s="9" t="s">
        <v>10</v>
      </c>
      <c r="Q4" s="82"/>
    </row>
    <row r="5" spans="1:17" ht="26.25" customHeight="1">
      <c r="A5" s="10" t="s">
        <v>11</v>
      </c>
      <c r="B5" s="11" t="e">
        <f>SUM(B6,B186,#REF!)</f>
        <v>#REF!</v>
      </c>
      <c r="C5" s="11" t="e">
        <f>D5+I5</f>
        <v>#REF!</v>
      </c>
      <c r="D5" s="11" t="e">
        <f>SUM(E5:H5)</f>
        <v>#REF!</v>
      </c>
      <c r="E5" s="11" t="e">
        <f>SUM(E6,E186,#REF!)</f>
        <v>#REF!</v>
      </c>
      <c r="F5" s="11" t="e">
        <f>SUM(F6,F186,#REF!)</f>
        <v>#REF!</v>
      </c>
      <c r="G5" s="12" t="e">
        <f>SUM(G6,G186,#REF!)</f>
        <v>#REF!</v>
      </c>
      <c r="H5" s="11" t="e">
        <f>SUM(H6,H186,#REF!)</f>
        <v>#REF!</v>
      </c>
      <c r="I5" s="11" t="e">
        <f>SUM(I6,I186,#REF!)</f>
        <v>#REF!</v>
      </c>
      <c r="J5" s="36">
        <f>SUM(J6,J186)</f>
        <v>148945.06</v>
      </c>
      <c r="K5" s="36">
        <f aca="true" t="shared" si="0" ref="K5:P5">SUM(K6,K186)</f>
        <v>43832.4</v>
      </c>
      <c r="L5" s="36">
        <f t="shared" si="0"/>
        <v>11119.849999999999</v>
      </c>
      <c r="M5" s="36">
        <f t="shared" si="0"/>
        <v>5070.13</v>
      </c>
      <c r="N5" s="36">
        <f t="shared" si="0"/>
        <v>4722.32</v>
      </c>
      <c r="O5" s="36">
        <f t="shared" si="0"/>
        <v>679.73</v>
      </c>
      <c r="P5" s="36">
        <f t="shared" si="0"/>
        <v>647.6700000000001</v>
      </c>
      <c r="Q5" s="39"/>
    </row>
    <row r="6" spans="1:17" ht="28.5" customHeight="1">
      <c r="A6" s="10" t="s">
        <v>12</v>
      </c>
      <c r="B6" s="11" t="e">
        <f>SUM(B7,B34,#REF!,B88,B92)</f>
        <v>#REF!</v>
      </c>
      <c r="C6" s="11" t="e">
        <f>D6+I6</f>
        <v>#REF!</v>
      </c>
      <c r="D6" s="11" t="e">
        <f>SUM(E6:H6)</f>
        <v>#REF!</v>
      </c>
      <c r="E6" s="11" t="e">
        <f>SUM(E7,E34,#REF!,E88,E92)</f>
        <v>#REF!</v>
      </c>
      <c r="F6" s="11" t="e">
        <f>SUM(F7,F34,#REF!,F88,F92)</f>
        <v>#REF!</v>
      </c>
      <c r="G6" s="12" t="e">
        <f>SUM(G7,G34,#REF!,G88,G92)</f>
        <v>#REF!</v>
      </c>
      <c r="H6" s="11" t="e">
        <f>SUM(H7,H34,#REF!,H88,H92)</f>
        <v>#REF!</v>
      </c>
      <c r="I6" s="11" t="e">
        <f>SUM(I7,I34,#REF!,I88,I92)</f>
        <v>#REF!</v>
      </c>
      <c r="J6" s="36">
        <f aca="true" t="shared" si="1" ref="J6:P6">SUM(J7,J34,J88,J92)</f>
        <v>100725.62</v>
      </c>
      <c r="K6" s="36">
        <f t="shared" si="1"/>
        <v>21657.4</v>
      </c>
      <c r="L6" s="36">
        <f aca="true" t="shared" si="2" ref="L6:L68">SUM(M6:P6)</f>
        <v>8906.13</v>
      </c>
      <c r="M6" s="36">
        <f t="shared" si="1"/>
        <v>2856.41</v>
      </c>
      <c r="N6" s="36">
        <f t="shared" si="1"/>
        <v>4722.32</v>
      </c>
      <c r="O6" s="36">
        <f t="shared" si="1"/>
        <v>679.73</v>
      </c>
      <c r="P6" s="36">
        <f t="shared" si="1"/>
        <v>647.6700000000001</v>
      </c>
      <c r="Q6" s="40"/>
    </row>
    <row r="7" spans="1:17" ht="28.5" customHeight="1">
      <c r="A7" s="13" t="s">
        <v>13</v>
      </c>
      <c r="B7" s="14">
        <f aca="true" t="shared" si="3" ref="B7:I7">SUM(B8,B27:B27)</f>
        <v>4218.41</v>
      </c>
      <c r="C7" s="11">
        <f>D7+I7</f>
        <v>990</v>
      </c>
      <c r="D7" s="11">
        <f>SUM(E7:H7)</f>
        <v>590</v>
      </c>
      <c r="E7" s="14">
        <f t="shared" si="3"/>
        <v>100</v>
      </c>
      <c r="F7" s="14">
        <f t="shared" si="3"/>
        <v>490</v>
      </c>
      <c r="G7" s="14">
        <f t="shared" si="3"/>
        <v>0</v>
      </c>
      <c r="H7" s="14">
        <f t="shared" si="3"/>
        <v>0</v>
      </c>
      <c r="I7" s="14">
        <f t="shared" si="3"/>
        <v>400</v>
      </c>
      <c r="J7" s="36">
        <f aca="true" t="shared" si="4" ref="J7:P7">SUM(J8,J22)</f>
        <v>8067.5</v>
      </c>
      <c r="K7" s="36">
        <f t="shared" si="4"/>
        <v>2561.84</v>
      </c>
      <c r="L7" s="36">
        <f t="shared" si="2"/>
        <v>1418</v>
      </c>
      <c r="M7" s="36">
        <f t="shared" si="4"/>
        <v>948</v>
      </c>
      <c r="N7" s="36">
        <f t="shared" si="4"/>
        <v>470</v>
      </c>
      <c r="O7" s="36">
        <f t="shared" si="4"/>
        <v>0</v>
      </c>
      <c r="P7" s="36">
        <f t="shared" si="4"/>
        <v>0</v>
      </c>
      <c r="Q7" s="41"/>
    </row>
    <row r="8" spans="1:17" ht="28.5" customHeight="1">
      <c r="A8" s="15" t="s">
        <v>14</v>
      </c>
      <c r="B8" s="16">
        <f aca="true" t="shared" si="5" ref="B8:I8">SUM(B9:B17)</f>
        <v>3848.81</v>
      </c>
      <c r="C8" s="16">
        <f t="shared" si="5"/>
        <v>890</v>
      </c>
      <c r="D8" s="16">
        <f t="shared" si="5"/>
        <v>490</v>
      </c>
      <c r="E8" s="16">
        <f t="shared" si="5"/>
        <v>0</v>
      </c>
      <c r="F8" s="16">
        <f t="shared" si="5"/>
        <v>490</v>
      </c>
      <c r="G8" s="16">
        <f t="shared" si="5"/>
        <v>0</v>
      </c>
      <c r="H8" s="16">
        <f t="shared" si="5"/>
        <v>0</v>
      </c>
      <c r="I8" s="16">
        <f t="shared" si="5"/>
        <v>400</v>
      </c>
      <c r="J8" s="14">
        <f aca="true" t="shared" si="6" ref="J8:P8">SUM(J9:J21)</f>
        <v>5873.11</v>
      </c>
      <c r="K8" s="14">
        <f t="shared" si="6"/>
        <v>1871.5500000000002</v>
      </c>
      <c r="L8" s="36">
        <f t="shared" si="2"/>
        <v>470</v>
      </c>
      <c r="M8" s="14">
        <f t="shared" si="6"/>
        <v>0</v>
      </c>
      <c r="N8" s="14">
        <f t="shared" si="6"/>
        <v>470</v>
      </c>
      <c r="O8" s="14">
        <f t="shared" si="6"/>
        <v>0</v>
      </c>
      <c r="P8" s="14">
        <f t="shared" si="6"/>
        <v>0</v>
      </c>
      <c r="Q8" s="42"/>
    </row>
    <row r="9" spans="1:17" ht="39.75" customHeight="1">
      <c r="A9" s="17" t="s">
        <v>15</v>
      </c>
      <c r="B9" s="18">
        <v>13.4</v>
      </c>
      <c r="C9" s="11">
        <f aca="true" t="shared" si="7" ref="C9:C17">D9+I9</f>
        <v>0</v>
      </c>
      <c r="D9" s="11">
        <f aca="true" t="shared" si="8" ref="D9:D17">SUM(E9:H9)</f>
        <v>0</v>
      </c>
      <c r="E9" s="19"/>
      <c r="F9" s="19"/>
      <c r="G9" s="19"/>
      <c r="H9" s="19"/>
      <c r="I9" s="19"/>
      <c r="J9" s="37">
        <f>B9-C9</f>
        <v>13.4</v>
      </c>
      <c r="K9" s="37">
        <v>0</v>
      </c>
      <c r="L9" s="36">
        <f t="shared" si="2"/>
        <v>0</v>
      </c>
      <c r="M9" s="37"/>
      <c r="N9" s="37"/>
      <c r="O9" s="37"/>
      <c r="P9" s="37"/>
      <c r="Q9" s="23" t="s">
        <v>16</v>
      </c>
    </row>
    <row r="10" spans="1:17" ht="28.5" customHeight="1">
      <c r="A10" s="17" t="s">
        <v>17</v>
      </c>
      <c r="B10" s="18">
        <v>7.33</v>
      </c>
      <c r="C10" s="11">
        <f t="shared" si="7"/>
        <v>0</v>
      </c>
      <c r="D10" s="11">
        <f t="shared" si="8"/>
        <v>0</v>
      </c>
      <c r="E10" s="19"/>
      <c r="F10" s="19"/>
      <c r="G10" s="19"/>
      <c r="H10" s="19"/>
      <c r="I10" s="19"/>
      <c r="J10" s="37">
        <f>B10-C10</f>
        <v>7.33</v>
      </c>
      <c r="K10" s="37">
        <v>0</v>
      </c>
      <c r="L10" s="36">
        <f t="shared" si="2"/>
        <v>0</v>
      </c>
      <c r="M10" s="37"/>
      <c r="N10" s="37"/>
      <c r="O10" s="37"/>
      <c r="P10" s="37"/>
      <c r="Q10" s="23" t="s">
        <v>18</v>
      </c>
    </row>
    <row r="11" spans="1:17" ht="28.5" customHeight="1">
      <c r="A11" s="20" t="s">
        <v>19</v>
      </c>
      <c r="B11" s="16">
        <v>59.15</v>
      </c>
      <c r="C11" s="11">
        <f t="shared" si="7"/>
        <v>20</v>
      </c>
      <c r="D11" s="21">
        <f t="shared" si="8"/>
        <v>20</v>
      </c>
      <c r="E11" s="22"/>
      <c r="F11" s="22">
        <v>20</v>
      </c>
      <c r="G11" s="22"/>
      <c r="H11" s="19"/>
      <c r="I11" s="19"/>
      <c r="J11" s="37">
        <v>39.15</v>
      </c>
      <c r="K11" s="37">
        <v>39.15</v>
      </c>
      <c r="L11" s="37">
        <f t="shared" si="2"/>
        <v>10</v>
      </c>
      <c r="M11" s="37"/>
      <c r="N11" s="37">
        <v>10</v>
      </c>
      <c r="O11" s="37"/>
      <c r="P11" s="37"/>
      <c r="Q11" s="23" t="s">
        <v>20</v>
      </c>
    </row>
    <row r="12" spans="1:17" ht="36.75" customHeight="1">
      <c r="A12" s="20" t="s">
        <v>21</v>
      </c>
      <c r="B12" s="16">
        <v>18.5</v>
      </c>
      <c r="C12" s="11">
        <f t="shared" si="7"/>
        <v>0</v>
      </c>
      <c r="D12" s="11">
        <f t="shared" si="8"/>
        <v>0</v>
      </c>
      <c r="E12" s="22"/>
      <c r="F12" s="22"/>
      <c r="G12" s="22"/>
      <c r="H12" s="19"/>
      <c r="I12" s="19"/>
      <c r="J12" s="37">
        <f>B12-C12</f>
        <v>18.5</v>
      </c>
      <c r="K12" s="37">
        <v>0</v>
      </c>
      <c r="L12" s="37">
        <f t="shared" si="2"/>
        <v>0</v>
      </c>
      <c r="M12" s="37"/>
      <c r="N12" s="37"/>
      <c r="O12" s="37"/>
      <c r="P12" s="37"/>
      <c r="Q12" s="23" t="s">
        <v>22</v>
      </c>
    </row>
    <row r="13" spans="1:17" ht="30.75" customHeight="1">
      <c r="A13" s="20" t="s">
        <v>23</v>
      </c>
      <c r="B13" s="16">
        <v>133</v>
      </c>
      <c r="C13" s="11">
        <f t="shared" si="7"/>
        <v>70</v>
      </c>
      <c r="D13" s="21">
        <f t="shared" si="8"/>
        <v>70</v>
      </c>
      <c r="E13" s="22"/>
      <c r="F13" s="22">
        <v>70</v>
      </c>
      <c r="G13" s="22"/>
      <c r="H13" s="19"/>
      <c r="I13" s="19"/>
      <c r="J13" s="37">
        <v>63</v>
      </c>
      <c r="K13" s="37">
        <v>63</v>
      </c>
      <c r="L13" s="37">
        <f t="shared" si="2"/>
        <v>50</v>
      </c>
      <c r="M13" s="37"/>
      <c r="N13" s="37">
        <v>50</v>
      </c>
      <c r="O13" s="37"/>
      <c r="P13" s="37"/>
      <c r="Q13" s="23" t="s">
        <v>24</v>
      </c>
    </row>
    <row r="14" spans="1:17" ht="34.5" customHeight="1">
      <c r="A14" s="20" t="s">
        <v>25</v>
      </c>
      <c r="B14" s="16">
        <v>66.14</v>
      </c>
      <c r="C14" s="11">
        <f t="shared" si="7"/>
        <v>0</v>
      </c>
      <c r="D14" s="11">
        <f t="shared" si="8"/>
        <v>0</v>
      </c>
      <c r="E14" s="22"/>
      <c r="F14" s="22"/>
      <c r="G14" s="22"/>
      <c r="H14" s="19"/>
      <c r="I14" s="19"/>
      <c r="J14" s="37">
        <v>66.14</v>
      </c>
      <c r="K14" s="37">
        <v>0</v>
      </c>
      <c r="L14" s="37">
        <f t="shared" si="2"/>
        <v>0</v>
      </c>
      <c r="M14" s="37"/>
      <c r="N14" s="37"/>
      <c r="O14" s="37"/>
      <c r="P14" s="37"/>
      <c r="Q14" s="23" t="s">
        <v>26</v>
      </c>
    </row>
    <row r="15" spans="1:17" ht="42" customHeight="1">
      <c r="A15" s="23" t="s">
        <v>27</v>
      </c>
      <c r="B15" s="19">
        <v>1820</v>
      </c>
      <c r="C15" s="11">
        <f t="shared" si="7"/>
        <v>0</v>
      </c>
      <c r="D15" s="11">
        <f t="shared" si="8"/>
        <v>0</v>
      </c>
      <c r="E15" s="19"/>
      <c r="F15" s="19"/>
      <c r="G15" s="19"/>
      <c r="H15" s="19"/>
      <c r="I15" s="19"/>
      <c r="J15" s="21">
        <v>3442.17</v>
      </c>
      <c r="K15" s="37">
        <v>1000</v>
      </c>
      <c r="L15" s="37">
        <f t="shared" si="2"/>
        <v>0</v>
      </c>
      <c r="M15" s="21"/>
      <c r="N15" s="21"/>
      <c r="O15" s="21"/>
      <c r="P15" s="21"/>
      <c r="Q15" s="23" t="s">
        <v>28</v>
      </c>
    </row>
    <row r="16" spans="1:17" ht="30.75" customHeight="1">
      <c r="A16" s="23" t="s">
        <v>29</v>
      </c>
      <c r="B16" s="19">
        <v>160</v>
      </c>
      <c r="C16" s="11">
        <f t="shared" si="7"/>
        <v>0</v>
      </c>
      <c r="D16" s="11">
        <f t="shared" si="8"/>
        <v>0</v>
      </c>
      <c r="E16" s="19"/>
      <c r="F16" s="19"/>
      <c r="G16" s="19"/>
      <c r="H16" s="19"/>
      <c r="I16" s="19"/>
      <c r="J16" s="37">
        <v>434.01</v>
      </c>
      <c r="K16" s="37">
        <v>170</v>
      </c>
      <c r="L16" s="37">
        <f t="shared" si="2"/>
        <v>250</v>
      </c>
      <c r="M16" s="37"/>
      <c r="N16" s="37">
        <v>250</v>
      </c>
      <c r="O16" s="37"/>
      <c r="P16" s="37"/>
      <c r="Q16" s="23" t="s">
        <v>30</v>
      </c>
    </row>
    <row r="17" spans="1:17" ht="30.75" customHeight="1">
      <c r="A17" s="23" t="s">
        <v>31</v>
      </c>
      <c r="B17" s="19">
        <v>1571.29</v>
      </c>
      <c r="C17" s="11">
        <f t="shared" si="7"/>
        <v>800</v>
      </c>
      <c r="D17" s="21">
        <f t="shared" si="8"/>
        <v>400</v>
      </c>
      <c r="E17" s="19"/>
      <c r="F17" s="19">
        <v>400</v>
      </c>
      <c r="G17" s="19"/>
      <c r="H17" s="19"/>
      <c r="I17" s="19">
        <v>400</v>
      </c>
      <c r="J17" s="37">
        <f>B17-C17</f>
        <v>771.29</v>
      </c>
      <c r="K17" s="37">
        <v>299</v>
      </c>
      <c r="L17" s="37">
        <f t="shared" si="2"/>
        <v>100</v>
      </c>
      <c r="M17" s="37"/>
      <c r="N17" s="37">
        <v>100</v>
      </c>
      <c r="O17" s="37"/>
      <c r="P17" s="37"/>
      <c r="Q17" s="23" t="s">
        <v>32</v>
      </c>
    </row>
    <row r="18" spans="1:18" ht="30.75" customHeight="1">
      <c r="A18" s="23" t="s">
        <v>33</v>
      </c>
      <c r="B18" s="19"/>
      <c r="C18" s="11"/>
      <c r="D18" s="21"/>
      <c r="E18" s="19"/>
      <c r="F18" s="19"/>
      <c r="G18" s="19"/>
      <c r="H18" s="19"/>
      <c r="I18" s="19"/>
      <c r="J18" s="37">
        <v>302.5</v>
      </c>
      <c r="K18" s="37">
        <v>60.4</v>
      </c>
      <c r="L18" s="37">
        <f t="shared" si="2"/>
        <v>0</v>
      </c>
      <c r="M18" s="37"/>
      <c r="N18" s="37"/>
      <c r="O18" s="37"/>
      <c r="P18" s="37"/>
      <c r="Q18" s="23" t="s">
        <v>34</v>
      </c>
      <c r="R18" s="2">
        <v>80</v>
      </c>
    </row>
    <row r="19" spans="1:17" ht="30.75" customHeight="1">
      <c r="A19" s="23" t="s">
        <v>35</v>
      </c>
      <c r="B19" s="19"/>
      <c r="C19" s="11"/>
      <c r="D19" s="21"/>
      <c r="E19" s="19"/>
      <c r="F19" s="19"/>
      <c r="G19" s="19"/>
      <c r="H19" s="19"/>
      <c r="I19" s="19"/>
      <c r="J19" s="37">
        <v>122</v>
      </c>
      <c r="K19" s="37">
        <v>50</v>
      </c>
      <c r="L19" s="37">
        <f t="shared" si="2"/>
        <v>0</v>
      </c>
      <c r="M19" s="37"/>
      <c r="N19" s="37"/>
      <c r="O19" s="37"/>
      <c r="P19" s="37"/>
      <c r="Q19" s="23" t="s">
        <v>36</v>
      </c>
    </row>
    <row r="20" spans="1:18" ht="30.75" customHeight="1">
      <c r="A20" s="23" t="s">
        <v>37</v>
      </c>
      <c r="B20" s="19"/>
      <c r="C20" s="11"/>
      <c r="D20" s="21"/>
      <c r="E20" s="19"/>
      <c r="F20" s="19"/>
      <c r="G20" s="19"/>
      <c r="H20" s="19"/>
      <c r="I20" s="19"/>
      <c r="J20" s="37">
        <v>490.16</v>
      </c>
      <c r="K20" s="37">
        <v>190</v>
      </c>
      <c r="L20" s="37">
        <f t="shared" si="2"/>
        <v>60</v>
      </c>
      <c r="M20" s="37"/>
      <c r="N20" s="37">
        <v>60</v>
      </c>
      <c r="O20" s="37"/>
      <c r="P20" s="37"/>
      <c r="Q20" s="23" t="s">
        <v>38</v>
      </c>
      <c r="R20" s="2">
        <v>80</v>
      </c>
    </row>
    <row r="21" spans="1:17" ht="45" customHeight="1">
      <c r="A21" s="23" t="s">
        <v>39</v>
      </c>
      <c r="B21" s="19"/>
      <c r="C21" s="11"/>
      <c r="D21" s="21"/>
      <c r="E21" s="19"/>
      <c r="F21" s="19"/>
      <c r="G21" s="19"/>
      <c r="H21" s="19"/>
      <c r="I21" s="19"/>
      <c r="J21" s="37">
        <v>103.46</v>
      </c>
      <c r="K21" s="37">
        <v>0</v>
      </c>
      <c r="L21" s="36">
        <f t="shared" si="2"/>
        <v>0</v>
      </c>
      <c r="M21" s="37"/>
      <c r="N21" s="37"/>
      <c r="O21" s="37"/>
      <c r="P21" s="37"/>
      <c r="Q21" s="23" t="s">
        <v>40</v>
      </c>
    </row>
    <row r="22" spans="1:17" ht="30.75" customHeight="1">
      <c r="A22" s="24" t="s">
        <v>41</v>
      </c>
      <c r="B22" s="19"/>
      <c r="C22" s="11"/>
      <c r="D22" s="21"/>
      <c r="E22" s="19"/>
      <c r="F22" s="19"/>
      <c r="G22" s="19"/>
      <c r="H22" s="19"/>
      <c r="I22" s="19"/>
      <c r="J22" s="36">
        <f aca="true" t="shared" si="9" ref="J22:P22">SUM(J23:J33)</f>
        <v>2194.3900000000003</v>
      </c>
      <c r="K22" s="36">
        <f t="shared" si="9"/>
        <v>690.29</v>
      </c>
      <c r="L22" s="36">
        <f t="shared" si="2"/>
        <v>948</v>
      </c>
      <c r="M22" s="36">
        <f t="shared" si="9"/>
        <v>948</v>
      </c>
      <c r="N22" s="36">
        <f t="shared" si="9"/>
        <v>0</v>
      </c>
      <c r="O22" s="36">
        <f t="shared" si="9"/>
        <v>0</v>
      </c>
      <c r="P22" s="36">
        <f t="shared" si="9"/>
        <v>0</v>
      </c>
      <c r="Q22" s="23"/>
    </row>
    <row r="23" spans="1:17" ht="30.75" customHeight="1">
      <c r="A23" s="23" t="s">
        <v>42</v>
      </c>
      <c r="B23" s="25">
        <f>SUM(B189:B191)</f>
        <v>0</v>
      </c>
      <c r="C23" s="11">
        <f>D23+I23</f>
        <v>495</v>
      </c>
      <c r="D23" s="11">
        <f>SUM(E23:H23)</f>
        <v>0</v>
      </c>
      <c r="E23" s="25">
        <f>SUM(E189:E191)</f>
        <v>0</v>
      </c>
      <c r="F23" s="25">
        <f>SUM(F189:F191)</f>
        <v>0</v>
      </c>
      <c r="G23" s="25"/>
      <c r="H23" s="25">
        <f>SUM(H189:H191)</f>
        <v>0</v>
      </c>
      <c r="I23" s="25">
        <v>495</v>
      </c>
      <c r="J23" s="37">
        <v>165</v>
      </c>
      <c r="K23" s="37">
        <v>165</v>
      </c>
      <c r="L23" s="37">
        <f t="shared" si="2"/>
        <v>165</v>
      </c>
      <c r="M23" s="37">
        <v>165</v>
      </c>
      <c r="N23" s="37"/>
      <c r="O23" s="37"/>
      <c r="P23" s="37"/>
      <c r="Q23" s="23" t="s">
        <v>43</v>
      </c>
    </row>
    <row r="24" spans="1:17" ht="30.75" customHeight="1">
      <c r="A24" s="23" t="s">
        <v>44</v>
      </c>
      <c r="B24" s="25">
        <v>300</v>
      </c>
      <c r="C24" s="11">
        <f>D24+I24</f>
        <v>270</v>
      </c>
      <c r="D24" s="11">
        <f>SUM(E24:H24)</f>
        <v>180</v>
      </c>
      <c r="E24" s="25">
        <v>180</v>
      </c>
      <c r="F24" s="25"/>
      <c r="G24" s="25"/>
      <c r="H24" s="19"/>
      <c r="I24" s="26">
        <v>90</v>
      </c>
      <c r="J24" s="37">
        <v>30</v>
      </c>
      <c r="K24" s="37">
        <v>30</v>
      </c>
      <c r="L24" s="37">
        <f t="shared" si="2"/>
        <v>30</v>
      </c>
      <c r="M24" s="37">
        <v>30</v>
      </c>
      <c r="N24" s="37"/>
      <c r="O24" s="37"/>
      <c r="P24" s="37"/>
      <c r="Q24" s="23" t="s">
        <v>45</v>
      </c>
    </row>
    <row r="25" spans="1:17" ht="30.75" customHeight="1">
      <c r="A25" s="23" t="s">
        <v>46</v>
      </c>
      <c r="B25" s="25" t="e">
        <f>SUM(#REF!)</f>
        <v>#REF!</v>
      </c>
      <c r="C25" s="11" t="e">
        <f>D25+I25</f>
        <v>#REF!</v>
      </c>
      <c r="D25" s="11" t="e">
        <f>SUM(E25:H25)</f>
        <v>#REF!</v>
      </c>
      <c r="E25" s="25" t="e">
        <f>SUM(#REF!)</f>
        <v>#REF!</v>
      </c>
      <c r="F25" s="25" t="e">
        <f>SUM(#REF!)</f>
        <v>#REF!</v>
      </c>
      <c r="G25" s="25"/>
      <c r="H25" s="25" t="e">
        <f>SUM(#REF!)</f>
        <v>#REF!</v>
      </c>
      <c r="I25" s="25">
        <v>360</v>
      </c>
      <c r="J25" s="37">
        <v>88</v>
      </c>
      <c r="K25" s="37">
        <v>88</v>
      </c>
      <c r="L25" s="37">
        <f t="shared" si="2"/>
        <v>88</v>
      </c>
      <c r="M25" s="37">
        <v>88</v>
      </c>
      <c r="N25" s="37"/>
      <c r="O25" s="37"/>
      <c r="P25" s="37"/>
      <c r="Q25" s="23" t="s">
        <v>47</v>
      </c>
    </row>
    <row r="26" spans="1:17" ht="30.75" customHeight="1">
      <c r="A26" s="23" t="s">
        <v>48</v>
      </c>
      <c r="B26" s="25">
        <v>1800</v>
      </c>
      <c r="C26" s="11">
        <f>D26+I26</f>
        <v>300</v>
      </c>
      <c r="D26" s="11">
        <f>SUM(E26:H26)</f>
        <v>0</v>
      </c>
      <c r="E26" s="25"/>
      <c r="F26" s="25"/>
      <c r="G26" s="25"/>
      <c r="H26" s="26"/>
      <c r="I26" s="26">
        <v>300</v>
      </c>
      <c r="J26" s="37">
        <v>1381.8</v>
      </c>
      <c r="K26" s="37">
        <v>204.3</v>
      </c>
      <c r="L26" s="37">
        <f t="shared" si="2"/>
        <v>400</v>
      </c>
      <c r="M26" s="37">
        <v>400</v>
      </c>
      <c r="N26" s="37"/>
      <c r="O26" s="37"/>
      <c r="P26" s="37"/>
      <c r="Q26" s="23" t="s">
        <v>49</v>
      </c>
    </row>
    <row r="27" spans="1:17" ht="34.5" customHeight="1">
      <c r="A27" s="23" t="s">
        <v>50</v>
      </c>
      <c r="B27" s="27">
        <v>369.6</v>
      </c>
      <c r="C27" s="11">
        <f>D27+I27</f>
        <v>100</v>
      </c>
      <c r="D27" s="21">
        <f>SUM(E27:H27)</f>
        <v>100</v>
      </c>
      <c r="E27" s="28">
        <v>100</v>
      </c>
      <c r="F27" s="28"/>
      <c r="G27" s="28"/>
      <c r="H27" s="19"/>
      <c r="I27" s="19"/>
      <c r="J27" s="37">
        <v>269.6</v>
      </c>
      <c r="K27" s="37">
        <v>0</v>
      </c>
      <c r="L27" s="37">
        <f t="shared" si="2"/>
        <v>100</v>
      </c>
      <c r="M27" s="37">
        <v>100</v>
      </c>
      <c r="N27" s="37"/>
      <c r="O27" s="37"/>
      <c r="P27" s="37"/>
      <c r="Q27" s="23" t="s">
        <v>51</v>
      </c>
    </row>
    <row r="28" spans="1:17" ht="34.5" customHeight="1">
      <c r="A28" s="23" t="s">
        <v>52</v>
      </c>
      <c r="B28" s="27"/>
      <c r="C28" s="11"/>
      <c r="D28" s="21"/>
      <c r="E28" s="28"/>
      <c r="F28" s="28"/>
      <c r="G28" s="28"/>
      <c r="H28" s="19"/>
      <c r="I28" s="19"/>
      <c r="J28" s="37">
        <v>94.99</v>
      </c>
      <c r="K28" s="37">
        <v>37.99</v>
      </c>
      <c r="L28" s="36">
        <f t="shared" si="2"/>
        <v>0</v>
      </c>
      <c r="M28" s="37"/>
      <c r="N28" s="37"/>
      <c r="O28" s="37"/>
      <c r="P28" s="37"/>
      <c r="Q28" s="23" t="s">
        <v>53</v>
      </c>
    </row>
    <row r="29" spans="1:18" ht="39" customHeight="1">
      <c r="A29" s="23" t="s">
        <v>54</v>
      </c>
      <c r="B29" s="25"/>
      <c r="C29" s="11"/>
      <c r="D29" s="11"/>
      <c r="E29" s="25"/>
      <c r="F29" s="25"/>
      <c r="G29" s="25"/>
      <c r="H29" s="25"/>
      <c r="I29" s="25"/>
      <c r="J29" s="37">
        <v>50</v>
      </c>
      <c r="K29" s="37">
        <v>50</v>
      </c>
      <c r="L29" s="37">
        <f t="shared" si="2"/>
        <v>50</v>
      </c>
      <c r="M29" s="37">
        <v>50</v>
      </c>
      <c r="N29" s="37"/>
      <c r="O29" s="37"/>
      <c r="P29" s="37"/>
      <c r="Q29" s="23" t="s">
        <v>55</v>
      </c>
      <c r="R29" s="2">
        <v>41</v>
      </c>
    </row>
    <row r="30" spans="1:18" ht="30.75" customHeight="1">
      <c r="A30" s="23" t="s">
        <v>56</v>
      </c>
      <c r="B30" s="25"/>
      <c r="C30" s="11"/>
      <c r="D30" s="11"/>
      <c r="E30" s="25"/>
      <c r="F30" s="25"/>
      <c r="G30" s="25"/>
      <c r="H30" s="25"/>
      <c r="I30" s="25"/>
      <c r="J30" s="37">
        <v>50</v>
      </c>
      <c r="K30" s="37">
        <v>50</v>
      </c>
      <c r="L30" s="37">
        <f t="shared" si="2"/>
        <v>50</v>
      </c>
      <c r="M30" s="37">
        <v>50</v>
      </c>
      <c r="N30" s="37"/>
      <c r="O30" s="37"/>
      <c r="P30" s="37"/>
      <c r="Q30" s="23" t="s">
        <v>55</v>
      </c>
      <c r="R30" s="2">
        <v>40</v>
      </c>
    </row>
    <row r="31" spans="1:17" ht="30.75" customHeight="1">
      <c r="A31" s="23" t="s">
        <v>57</v>
      </c>
      <c r="B31" s="25"/>
      <c r="C31" s="11"/>
      <c r="D31" s="11"/>
      <c r="E31" s="25"/>
      <c r="F31" s="25"/>
      <c r="G31" s="25"/>
      <c r="H31" s="25"/>
      <c r="I31" s="25"/>
      <c r="J31" s="37">
        <v>30</v>
      </c>
      <c r="K31" s="37">
        <v>30</v>
      </c>
      <c r="L31" s="37">
        <f t="shared" si="2"/>
        <v>30</v>
      </c>
      <c r="M31" s="37">
        <v>30</v>
      </c>
      <c r="N31" s="37"/>
      <c r="O31" s="37"/>
      <c r="P31" s="37"/>
      <c r="Q31" s="23" t="s">
        <v>58</v>
      </c>
    </row>
    <row r="32" spans="1:17" ht="30.75" customHeight="1">
      <c r="A32" s="23" t="s">
        <v>59</v>
      </c>
      <c r="B32" s="25"/>
      <c r="C32" s="11"/>
      <c r="D32" s="11"/>
      <c r="E32" s="25"/>
      <c r="F32" s="25"/>
      <c r="G32" s="25"/>
      <c r="H32" s="25"/>
      <c r="I32" s="25"/>
      <c r="J32" s="37">
        <v>30</v>
      </c>
      <c r="K32" s="37">
        <v>30</v>
      </c>
      <c r="L32" s="37">
        <f t="shared" si="2"/>
        <v>30</v>
      </c>
      <c r="M32" s="37">
        <v>30</v>
      </c>
      <c r="N32" s="37"/>
      <c r="O32" s="37"/>
      <c r="P32" s="37"/>
      <c r="Q32" s="23" t="s">
        <v>45</v>
      </c>
    </row>
    <row r="33" spans="1:17" ht="39.75" customHeight="1">
      <c r="A33" s="23" t="s">
        <v>60</v>
      </c>
      <c r="B33" s="25" t="e">
        <f>SUM(#REF!)</f>
        <v>#REF!</v>
      </c>
      <c r="C33" s="11" t="e">
        <f>D33+I33</f>
        <v>#REF!</v>
      </c>
      <c r="D33" s="11" t="e">
        <f>SUM(E33:H33)</f>
        <v>#REF!</v>
      </c>
      <c r="E33" s="25" t="e">
        <f>SUM(#REF!)</f>
        <v>#REF!</v>
      </c>
      <c r="F33" s="25" t="e">
        <f>SUM(#REF!)</f>
        <v>#REF!</v>
      </c>
      <c r="G33" s="25"/>
      <c r="H33" s="25" t="e">
        <f>SUM(#REF!)</f>
        <v>#REF!</v>
      </c>
      <c r="I33" s="25">
        <v>15</v>
      </c>
      <c r="J33" s="37">
        <v>5</v>
      </c>
      <c r="K33" s="37">
        <v>5</v>
      </c>
      <c r="L33" s="37">
        <f t="shared" si="2"/>
        <v>5</v>
      </c>
      <c r="M33" s="37">
        <v>5</v>
      </c>
      <c r="N33" s="37"/>
      <c r="O33" s="37"/>
      <c r="P33" s="37"/>
      <c r="Q33" s="23" t="s">
        <v>61</v>
      </c>
    </row>
    <row r="34" spans="1:17" ht="28.5" customHeight="1">
      <c r="A34" s="15" t="s">
        <v>62</v>
      </c>
      <c r="B34" s="29">
        <f aca="true" t="shared" si="10" ref="B34:I34">SUM(B35,B46,B53,B65,B79)</f>
        <v>5509.42</v>
      </c>
      <c r="C34" s="11">
        <f>D34+I34</f>
        <v>2120</v>
      </c>
      <c r="D34" s="11">
        <f>SUM(E34:H34)</f>
        <v>1920</v>
      </c>
      <c r="E34" s="29">
        <f t="shared" si="10"/>
        <v>710</v>
      </c>
      <c r="F34" s="29">
        <f t="shared" si="10"/>
        <v>1210</v>
      </c>
      <c r="G34" s="29">
        <f t="shared" si="10"/>
        <v>0</v>
      </c>
      <c r="H34" s="29">
        <f t="shared" si="10"/>
        <v>0</v>
      </c>
      <c r="I34" s="29">
        <f t="shared" si="10"/>
        <v>200</v>
      </c>
      <c r="J34" s="36">
        <f aca="true" t="shared" si="11" ref="J34:P34">SUM(J35,J46,J53,J65,J74,J79)</f>
        <v>41840.98999999999</v>
      </c>
      <c r="K34" s="36">
        <f t="shared" si="11"/>
        <v>7640.57</v>
      </c>
      <c r="L34" s="36">
        <f t="shared" si="2"/>
        <v>2248.56</v>
      </c>
      <c r="M34" s="36">
        <f t="shared" si="11"/>
        <v>1562.9099999999999</v>
      </c>
      <c r="N34" s="36">
        <f t="shared" si="11"/>
        <v>685.65</v>
      </c>
      <c r="O34" s="36">
        <f t="shared" si="11"/>
        <v>0</v>
      </c>
      <c r="P34" s="36">
        <f t="shared" si="11"/>
        <v>0</v>
      </c>
      <c r="Q34" s="43"/>
    </row>
    <row r="35" spans="1:17" ht="28.5" customHeight="1">
      <c r="A35" s="15" t="s">
        <v>63</v>
      </c>
      <c r="B35" s="29">
        <f aca="true" t="shared" si="12" ref="B35:I35">SUM(B36:B37)</f>
        <v>1605.28</v>
      </c>
      <c r="C35" s="11">
        <f>D35+I35</f>
        <v>560</v>
      </c>
      <c r="D35" s="11">
        <f>SUM(E35:H35)</f>
        <v>560</v>
      </c>
      <c r="E35" s="29">
        <f t="shared" si="12"/>
        <v>560</v>
      </c>
      <c r="F35" s="29">
        <f t="shared" si="12"/>
        <v>0</v>
      </c>
      <c r="G35" s="29">
        <f t="shared" si="12"/>
        <v>0</v>
      </c>
      <c r="H35" s="29">
        <f t="shared" si="12"/>
        <v>0</v>
      </c>
      <c r="I35" s="29">
        <f t="shared" si="12"/>
        <v>0</v>
      </c>
      <c r="J35" s="36">
        <f aca="true" t="shared" si="13" ref="J35:P35">SUM(J36:J45)</f>
        <v>5915.31</v>
      </c>
      <c r="K35" s="36">
        <f t="shared" si="13"/>
        <v>1772.9299999999998</v>
      </c>
      <c r="L35" s="36">
        <f t="shared" si="2"/>
        <v>1300</v>
      </c>
      <c r="M35" s="36">
        <f t="shared" si="13"/>
        <v>1300</v>
      </c>
      <c r="N35" s="36">
        <f t="shared" si="13"/>
        <v>0</v>
      </c>
      <c r="O35" s="36">
        <f t="shared" si="13"/>
        <v>0</v>
      </c>
      <c r="P35" s="36">
        <f t="shared" si="13"/>
        <v>0</v>
      </c>
      <c r="Q35" s="23"/>
    </row>
    <row r="36" spans="1:17" ht="28.5" customHeight="1">
      <c r="A36" s="30" t="s">
        <v>64</v>
      </c>
      <c r="B36" s="31"/>
      <c r="C36" s="11"/>
      <c r="D36" s="21"/>
      <c r="E36" s="28"/>
      <c r="F36" s="28"/>
      <c r="G36" s="28"/>
      <c r="H36" s="19"/>
      <c r="I36" s="19"/>
      <c r="J36" s="37">
        <v>1395.7</v>
      </c>
      <c r="K36" s="37">
        <v>1063.84</v>
      </c>
      <c r="L36" s="37">
        <f t="shared" si="2"/>
        <v>280</v>
      </c>
      <c r="M36" s="37">
        <v>280</v>
      </c>
      <c r="N36" s="37"/>
      <c r="O36" s="37"/>
      <c r="P36" s="37"/>
      <c r="Q36" s="23" t="s">
        <v>65</v>
      </c>
    </row>
    <row r="37" spans="1:17" ht="28.5" customHeight="1">
      <c r="A37" s="30" t="s">
        <v>66</v>
      </c>
      <c r="B37" s="31">
        <v>1605.28</v>
      </c>
      <c r="C37" s="11">
        <f aca="true" t="shared" si="14" ref="C37:C43">D37+I37</f>
        <v>560</v>
      </c>
      <c r="D37" s="21">
        <f aca="true" t="shared" si="15" ref="D37:D43">SUM(E37:H37)</f>
        <v>560</v>
      </c>
      <c r="E37" s="28">
        <v>560</v>
      </c>
      <c r="F37" s="28"/>
      <c r="G37" s="28"/>
      <c r="H37" s="19"/>
      <c r="I37" s="19"/>
      <c r="J37" s="37">
        <v>1045.28</v>
      </c>
      <c r="K37" s="37">
        <v>63.5</v>
      </c>
      <c r="L37" s="37">
        <f t="shared" si="2"/>
        <v>200</v>
      </c>
      <c r="M37" s="37">
        <v>200</v>
      </c>
      <c r="N37" s="37"/>
      <c r="O37" s="37"/>
      <c r="P37" s="37"/>
      <c r="Q37" s="23" t="s">
        <v>67</v>
      </c>
    </row>
    <row r="38" spans="1:17" ht="30.75" customHeight="1">
      <c r="A38" s="30" t="s">
        <v>68</v>
      </c>
      <c r="B38" s="32">
        <v>1780</v>
      </c>
      <c r="C38" s="11">
        <f t="shared" si="14"/>
        <v>0</v>
      </c>
      <c r="D38" s="11">
        <f t="shared" si="15"/>
        <v>0</v>
      </c>
      <c r="E38" s="32"/>
      <c r="F38" s="32"/>
      <c r="G38" s="32"/>
      <c r="H38" s="19"/>
      <c r="I38" s="19"/>
      <c r="J38" s="37">
        <v>2114.02</v>
      </c>
      <c r="K38" s="37">
        <v>423</v>
      </c>
      <c r="L38" s="37">
        <f t="shared" si="2"/>
        <v>300</v>
      </c>
      <c r="M38" s="37">
        <v>300</v>
      </c>
      <c r="N38" s="37"/>
      <c r="O38" s="37"/>
      <c r="P38" s="37"/>
      <c r="Q38" s="23" t="s">
        <v>69</v>
      </c>
    </row>
    <row r="39" spans="1:17" ht="30.75" customHeight="1">
      <c r="A39" s="30" t="s">
        <v>70</v>
      </c>
      <c r="B39" s="32">
        <v>200</v>
      </c>
      <c r="C39" s="11">
        <f t="shared" si="14"/>
        <v>0</v>
      </c>
      <c r="D39" s="11">
        <f t="shared" si="15"/>
        <v>0</v>
      </c>
      <c r="E39" s="32"/>
      <c r="F39" s="32"/>
      <c r="G39" s="32"/>
      <c r="H39" s="19"/>
      <c r="I39" s="19"/>
      <c r="J39" s="37">
        <v>200</v>
      </c>
      <c r="K39" s="37">
        <v>40</v>
      </c>
      <c r="L39" s="37">
        <f t="shared" si="2"/>
        <v>0</v>
      </c>
      <c r="M39" s="37"/>
      <c r="N39" s="37"/>
      <c r="O39" s="37"/>
      <c r="P39" s="37"/>
      <c r="Q39" s="23" t="s">
        <v>71</v>
      </c>
    </row>
    <row r="40" spans="1:18" ht="30.75" customHeight="1">
      <c r="A40" s="30" t="s">
        <v>72</v>
      </c>
      <c r="B40" s="32">
        <v>350</v>
      </c>
      <c r="C40" s="11">
        <f t="shared" si="14"/>
        <v>0</v>
      </c>
      <c r="D40" s="11">
        <f t="shared" si="15"/>
        <v>0</v>
      </c>
      <c r="E40" s="32"/>
      <c r="F40" s="32"/>
      <c r="G40" s="32"/>
      <c r="H40" s="19"/>
      <c r="I40" s="19"/>
      <c r="J40" s="37">
        <v>321.96</v>
      </c>
      <c r="K40" s="37">
        <v>70</v>
      </c>
      <c r="L40" s="37">
        <f t="shared" si="2"/>
        <v>200</v>
      </c>
      <c r="M40" s="37">
        <v>200</v>
      </c>
      <c r="N40" s="37"/>
      <c r="O40" s="37"/>
      <c r="P40" s="37"/>
      <c r="Q40" s="23" t="s">
        <v>73</v>
      </c>
      <c r="R40" s="2">
        <v>77</v>
      </c>
    </row>
    <row r="41" spans="1:17" ht="30.75" customHeight="1">
      <c r="A41" s="30" t="s">
        <v>74</v>
      </c>
      <c r="B41" s="32">
        <v>400</v>
      </c>
      <c r="C41" s="11">
        <f t="shared" si="14"/>
        <v>0</v>
      </c>
      <c r="D41" s="11">
        <f t="shared" si="15"/>
        <v>0</v>
      </c>
      <c r="E41" s="32"/>
      <c r="F41" s="32"/>
      <c r="G41" s="32"/>
      <c r="H41" s="19"/>
      <c r="I41" s="19"/>
      <c r="J41" s="37">
        <v>100</v>
      </c>
      <c r="K41" s="37">
        <v>0</v>
      </c>
      <c r="L41" s="37">
        <f t="shared" si="2"/>
        <v>0</v>
      </c>
      <c r="M41" s="37"/>
      <c r="N41" s="37"/>
      <c r="O41" s="37"/>
      <c r="P41" s="37"/>
      <c r="Q41" s="23" t="s">
        <v>75</v>
      </c>
    </row>
    <row r="42" spans="1:18" ht="40.5" customHeight="1">
      <c r="A42" s="30" t="s">
        <v>76</v>
      </c>
      <c r="B42" s="32">
        <v>500</v>
      </c>
      <c r="C42" s="11">
        <f t="shared" si="14"/>
        <v>254.5</v>
      </c>
      <c r="D42" s="21">
        <f t="shared" si="15"/>
        <v>254.5</v>
      </c>
      <c r="E42" s="32">
        <v>254.5</v>
      </c>
      <c r="F42" s="32"/>
      <c r="G42" s="32"/>
      <c r="H42" s="19"/>
      <c r="I42" s="19"/>
      <c r="J42" s="37">
        <v>245.5</v>
      </c>
      <c r="K42" s="37">
        <v>0</v>
      </c>
      <c r="L42" s="37">
        <f t="shared" si="2"/>
        <v>220</v>
      </c>
      <c r="M42" s="37">
        <v>220</v>
      </c>
      <c r="N42" s="37"/>
      <c r="O42" s="37"/>
      <c r="P42" s="37"/>
      <c r="Q42" s="23" t="s">
        <v>77</v>
      </c>
      <c r="R42" s="2">
        <v>75</v>
      </c>
    </row>
    <row r="43" spans="1:18" ht="30.75" customHeight="1">
      <c r="A43" s="30" t="s">
        <v>78</v>
      </c>
      <c r="B43" s="32">
        <v>600</v>
      </c>
      <c r="C43" s="11">
        <f t="shared" si="14"/>
        <v>219.74</v>
      </c>
      <c r="D43" s="21">
        <f t="shared" si="15"/>
        <v>219.74</v>
      </c>
      <c r="E43" s="32">
        <v>219.74</v>
      </c>
      <c r="F43" s="32"/>
      <c r="G43" s="32"/>
      <c r="H43" s="19"/>
      <c r="I43" s="19"/>
      <c r="J43" s="37">
        <v>380.26</v>
      </c>
      <c r="K43" s="37">
        <v>0</v>
      </c>
      <c r="L43" s="37">
        <f t="shared" si="2"/>
        <v>100</v>
      </c>
      <c r="M43" s="37">
        <v>100</v>
      </c>
      <c r="N43" s="37"/>
      <c r="O43" s="37"/>
      <c r="P43" s="37"/>
      <c r="Q43" s="23" t="s">
        <v>79</v>
      </c>
      <c r="R43" s="2">
        <v>76</v>
      </c>
    </row>
    <row r="44" spans="1:17" ht="30.75" customHeight="1">
      <c r="A44" s="30" t="s">
        <v>80</v>
      </c>
      <c r="B44" s="32"/>
      <c r="C44" s="11"/>
      <c r="D44" s="21"/>
      <c r="E44" s="32"/>
      <c r="F44" s="32"/>
      <c r="G44" s="32"/>
      <c r="H44" s="19"/>
      <c r="I44" s="19"/>
      <c r="J44" s="37">
        <v>32.59</v>
      </c>
      <c r="K44" s="37">
        <v>32.59</v>
      </c>
      <c r="L44" s="36">
        <f t="shared" si="2"/>
        <v>0</v>
      </c>
      <c r="M44" s="37"/>
      <c r="N44" s="37"/>
      <c r="O44" s="37"/>
      <c r="P44" s="37"/>
      <c r="Q44" s="23" t="s">
        <v>81</v>
      </c>
    </row>
    <row r="45" spans="1:17" ht="30.75" customHeight="1">
      <c r="A45" s="30" t="s">
        <v>82</v>
      </c>
      <c r="B45" s="32"/>
      <c r="C45" s="11"/>
      <c r="D45" s="21"/>
      <c r="E45" s="32"/>
      <c r="F45" s="32"/>
      <c r="G45" s="32"/>
      <c r="H45" s="19"/>
      <c r="I45" s="19"/>
      <c r="J45" s="37">
        <v>80</v>
      </c>
      <c r="K45" s="37">
        <v>80</v>
      </c>
      <c r="L45" s="36">
        <f t="shared" si="2"/>
        <v>0</v>
      </c>
      <c r="M45" s="37"/>
      <c r="N45" s="37"/>
      <c r="O45" s="37"/>
      <c r="P45" s="37"/>
      <c r="Q45" s="23" t="s">
        <v>83</v>
      </c>
    </row>
    <row r="46" spans="1:17" ht="28.5" customHeight="1">
      <c r="A46" s="24" t="s">
        <v>84</v>
      </c>
      <c r="B46" s="14">
        <f aca="true" t="shared" si="16" ref="B46:I46">SUM(B47:B48)</f>
        <v>618.5</v>
      </c>
      <c r="C46" s="11">
        <f>D46+I46</f>
        <v>300</v>
      </c>
      <c r="D46" s="11">
        <f>SUM(E46:H46)</f>
        <v>300</v>
      </c>
      <c r="E46" s="14">
        <f t="shared" si="16"/>
        <v>0</v>
      </c>
      <c r="F46" s="14">
        <f t="shared" si="16"/>
        <v>300</v>
      </c>
      <c r="G46" s="14">
        <f t="shared" si="16"/>
        <v>0</v>
      </c>
      <c r="H46" s="14">
        <f t="shared" si="16"/>
        <v>0</v>
      </c>
      <c r="I46" s="14">
        <f t="shared" si="16"/>
        <v>0</v>
      </c>
      <c r="J46" s="36">
        <f aca="true" t="shared" si="17" ref="J46:P46">SUM(J47:J52)</f>
        <v>3759.37</v>
      </c>
      <c r="K46" s="36">
        <f t="shared" si="17"/>
        <v>972.34</v>
      </c>
      <c r="L46" s="36">
        <f t="shared" si="2"/>
        <v>226.84</v>
      </c>
      <c r="M46" s="36">
        <f t="shared" si="17"/>
        <v>226.84</v>
      </c>
      <c r="N46" s="36">
        <f t="shared" si="17"/>
        <v>0</v>
      </c>
      <c r="O46" s="36">
        <f t="shared" si="17"/>
        <v>0</v>
      </c>
      <c r="P46" s="36">
        <f t="shared" si="17"/>
        <v>0</v>
      </c>
      <c r="Q46" s="23"/>
    </row>
    <row r="47" spans="1:17" ht="39.75" customHeight="1">
      <c r="A47" s="17" t="s">
        <v>85</v>
      </c>
      <c r="B47" s="16">
        <v>588.5</v>
      </c>
      <c r="C47" s="11">
        <f>D47+I47</f>
        <v>300</v>
      </c>
      <c r="D47" s="21">
        <f>SUM(E47:H47)</f>
        <v>300</v>
      </c>
      <c r="E47" s="33"/>
      <c r="F47" s="33">
        <v>300</v>
      </c>
      <c r="G47" s="33"/>
      <c r="H47" s="19"/>
      <c r="I47" s="19"/>
      <c r="J47" s="37">
        <f>B47-C47</f>
        <v>288.5</v>
      </c>
      <c r="K47" s="37">
        <v>288.5</v>
      </c>
      <c r="L47" s="36">
        <f t="shared" si="2"/>
        <v>27.19</v>
      </c>
      <c r="M47" s="37">
        <v>27.19</v>
      </c>
      <c r="N47" s="37"/>
      <c r="O47" s="37"/>
      <c r="P47" s="37"/>
      <c r="Q47" s="23" t="s">
        <v>86</v>
      </c>
    </row>
    <row r="48" spans="1:17" ht="33" customHeight="1">
      <c r="A48" s="18" t="s">
        <v>87</v>
      </c>
      <c r="B48" s="34">
        <v>30</v>
      </c>
      <c r="C48" s="11">
        <f>D48+I48</f>
        <v>0</v>
      </c>
      <c r="D48" s="11">
        <f>SUM(E48:H48)</f>
        <v>0</v>
      </c>
      <c r="E48" s="34"/>
      <c r="F48" s="34"/>
      <c r="G48" s="34"/>
      <c r="H48" s="19"/>
      <c r="I48" s="19"/>
      <c r="J48" s="37">
        <v>67.03</v>
      </c>
      <c r="K48" s="37">
        <v>30</v>
      </c>
      <c r="L48" s="36">
        <f t="shared" si="2"/>
        <v>0</v>
      </c>
      <c r="M48" s="37"/>
      <c r="N48" s="37"/>
      <c r="O48" s="37"/>
      <c r="P48" s="37"/>
      <c r="Q48" s="44" t="s">
        <v>88</v>
      </c>
    </row>
    <row r="49" spans="1:17" ht="30.75" customHeight="1">
      <c r="A49" s="23" t="s">
        <v>89</v>
      </c>
      <c r="B49" s="19">
        <v>3200</v>
      </c>
      <c r="C49" s="11">
        <f>D49+I49</f>
        <v>0</v>
      </c>
      <c r="D49" s="11">
        <f>SUM(E49:H49)</f>
        <v>0</v>
      </c>
      <c r="E49" s="19"/>
      <c r="F49" s="19"/>
      <c r="G49" s="19"/>
      <c r="H49" s="19"/>
      <c r="I49" s="19"/>
      <c r="J49" s="37">
        <f>B49-C49</f>
        <v>3200</v>
      </c>
      <c r="K49" s="37">
        <v>500</v>
      </c>
      <c r="L49" s="36">
        <f t="shared" si="2"/>
        <v>0</v>
      </c>
      <c r="M49" s="37"/>
      <c r="N49" s="37"/>
      <c r="O49" s="37"/>
      <c r="P49" s="37"/>
      <c r="Q49" s="23" t="s">
        <v>90</v>
      </c>
    </row>
    <row r="50" spans="1:17" ht="30.75" customHeight="1">
      <c r="A50" s="23" t="s">
        <v>91</v>
      </c>
      <c r="B50" s="19">
        <v>75</v>
      </c>
      <c r="C50" s="11">
        <f>D50+I50</f>
        <v>0</v>
      </c>
      <c r="D50" s="11">
        <f>SUM(E50:H50)</f>
        <v>0</v>
      </c>
      <c r="E50" s="19"/>
      <c r="F50" s="19"/>
      <c r="G50" s="19"/>
      <c r="H50" s="19"/>
      <c r="I50" s="19"/>
      <c r="J50" s="37">
        <v>150</v>
      </c>
      <c r="K50" s="37">
        <v>100</v>
      </c>
      <c r="L50" s="36">
        <f t="shared" si="2"/>
        <v>150</v>
      </c>
      <c r="M50" s="37">
        <v>150</v>
      </c>
      <c r="N50" s="37"/>
      <c r="O50" s="37"/>
      <c r="P50" s="37"/>
      <c r="Q50" s="23" t="s">
        <v>92</v>
      </c>
    </row>
    <row r="51" spans="1:17" ht="30.75" customHeight="1">
      <c r="A51" s="23" t="s">
        <v>93</v>
      </c>
      <c r="B51" s="19"/>
      <c r="C51" s="11"/>
      <c r="D51" s="11"/>
      <c r="E51" s="19"/>
      <c r="F51" s="19"/>
      <c r="G51" s="19"/>
      <c r="H51" s="19"/>
      <c r="I51" s="19"/>
      <c r="J51" s="37">
        <v>4.19</v>
      </c>
      <c r="K51" s="37">
        <v>4.19</v>
      </c>
      <c r="L51" s="36">
        <f t="shared" si="2"/>
        <v>0</v>
      </c>
      <c r="M51" s="37"/>
      <c r="N51" s="37"/>
      <c r="O51" s="37"/>
      <c r="P51" s="37"/>
      <c r="Q51" s="23" t="s">
        <v>94</v>
      </c>
    </row>
    <row r="52" spans="1:17" ht="30.75" customHeight="1">
      <c r="A52" s="23" t="s">
        <v>95</v>
      </c>
      <c r="B52" s="19"/>
      <c r="C52" s="11"/>
      <c r="D52" s="11"/>
      <c r="E52" s="19"/>
      <c r="F52" s="19"/>
      <c r="G52" s="19"/>
      <c r="H52" s="19"/>
      <c r="I52" s="19"/>
      <c r="J52" s="37">
        <v>49.65</v>
      </c>
      <c r="K52" s="37">
        <v>49.65</v>
      </c>
      <c r="L52" s="36">
        <f t="shared" si="2"/>
        <v>49.65</v>
      </c>
      <c r="M52" s="37">
        <v>49.65</v>
      </c>
      <c r="N52" s="37"/>
      <c r="O52" s="37"/>
      <c r="P52" s="37"/>
      <c r="Q52" s="23" t="s">
        <v>96</v>
      </c>
    </row>
    <row r="53" spans="1:17" ht="28.5" customHeight="1">
      <c r="A53" s="24" t="s">
        <v>97</v>
      </c>
      <c r="B53" s="14">
        <f aca="true" t="shared" si="18" ref="B53:I53">SUM(B54:B59)</f>
        <v>465.40999999999997</v>
      </c>
      <c r="C53" s="11">
        <f aca="true" t="shared" si="19" ref="C53:C59">D53+I53</f>
        <v>110</v>
      </c>
      <c r="D53" s="11">
        <f aca="true" t="shared" si="20" ref="D53:D59">SUM(E53:H53)</f>
        <v>110</v>
      </c>
      <c r="E53" s="14">
        <f t="shared" si="18"/>
        <v>0</v>
      </c>
      <c r="F53" s="14">
        <f t="shared" si="18"/>
        <v>110</v>
      </c>
      <c r="G53" s="14">
        <f t="shared" si="18"/>
        <v>0</v>
      </c>
      <c r="H53" s="14">
        <f t="shared" si="18"/>
        <v>0</v>
      </c>
      <c r="I53" s="14">
        <f t="shared" si="18"/>
        <v>0</v>
      </c>
      <c r="J53" s="36">
        <f aca="true" t="shared" si="21" ref="J53:P53">SUM(J54:J64)</f>
        <v>1767.3</v>
      </c>
      <c r="K53" s="36">
        <f t="shared" si="21"/>
        <v>586.2399999999999</v>
      </c>
      <c r="L53" s="36">
        <f t="shared" si="2"/>
        <v>201.27</v>
      </c>
      <c r="M53" s="36">
        <f t="shared" si="21"/>
        <v>15.62</v>
      </c>
      <c r="N53" s="36">
        <f t="shared" si="21"/>
        <v>185.65</v>
      </c>
      <c r="O53" s="36">
        <f t="shared" si="21"/>
        <v>0</v>
      </c>
      <c r="P53" s="36">
        <f t="shared" si="21"/>
        <v>0</v>
      </c>
      <c r="Q53" s="23"/>
    </row>
    <row r="54" spans="1:17" ht="28.5" customHeight="1">
      <c r="A54" s="17" t="s">
        <v>98</v>
      </c>
      <c r="B54" s="16">
        <v>11.29</v>
      </c>
      <c r="C54" s="11">
        <f t="shared" si="19"/>
        <v>0</v>
      </c>
      <c r="D54" s="11">
        <f t="shared" si="20"/>
        <v>0</v>
      </c>
      <c r="E54" s="33"/>
      <c r="F54" s="33"/>
      <c r="G54" s="33"/>
      <c r="H54" s="19"/>
      <c r="I54" s="19"/>
      <c r="J54" s="37">
        <v>11.29</v>
      </c>
      <c r="K54" s="37">
        <v>11.29</v>
      </c>
      <c r="L54" s="36">
        <f t="shared" si="2"/>
        <v>0</v>
      </c>
      <c r="M54" s="37"/>
      <c r="N54" s="37"/>
      <c r="O54" s="37"/>
      <c r="P54" s="37"/>
      <c r="Q54" s="23" t="s">
        <v>99</v>
      </c>
    </row>
    <row r="55" spans="1:17" ht="28.5" customHeight="1">
      <c r="A55" s="17" t="s">
        <v>100</v>
      </c>
      <c r="B55" s="16">
        <v>12.87</v>
      </c>
      <c r="C55" s="11">
        <f t="shared" si="19"/>
        <v>0</v>
      </c>
      <c r="D55" s="11">
        <f t="shared" si="20"/>
        <v>0</v>
      </c>
      <c r="E55" s="33"/>
      <c r="F55" s="33"/>
      <c r="G55" s="33"/>
      <c r="H55" s="19"/>
      <c r="I55" s="19"/>
      <c r="J55" s="37">
        <v>12.87</v>
      </c>
      <c r="K55" s="37">
        <v>12.87</v>
      </c>
      <c r="L55" s="36">
        <f t="shared" si="2"/>
        <v>0</v>
      </c>
      <c r="M55" s="37"/>
      <c r="N55" s="37"/>
      <c r="O55" s="37"/>
      <c r="P55" s="37"/>
      <c r="Q55" s="23" t="s">
        <v>101</v>
      </c>
    </row>
    <row r="56" spans="1:17" ht="28.5" customHeight="1">
      <c r="A56" s="17" t="s">
        <v>102</v>
      </c>
      <c r="B56" s="35">
        <v>101.63</v>
      </c>
      <c r="C56" s="11">
        <f t="shared" si="19"/>
        <v>0</v>
      </c>
      <c r="D56" s="11">
        <f t="shared" si="20"/>
        <v>0</v>
      </c>
      <c r="E56" s="33"/>
      <c r="F56" s="33"/>
      <c r="G56" s="33"/>
      <c r="H56" s="19"/>
      <c r="I56" s="19"/>
      <c r="J56" s="37">
        <v>101.63</v>
      </c>
      <c r="K56" s="37">
        <v>101.63</v>
      </c>
      <c r="L56" s="36">
        <f t="shared" si="2"/>
        <v>50</v>
      </c>
      <c r="M56" s="37"/>
      <c r="N56" s="37">
        <v>50</v>
      </c>
      <c r="O56" s="37"/>
      <c r="P56" s="37"/>
      <c r="Q56" s="23" t="s">
        <v>103</v>
      </c>
    </row>
    <row r="57" spans="1:17" ht="33" customHeight="1">
      <c r="A57" s="18" t="s">
        <v>104</v>
      </c>
      <c r="B57" s="34">
        <v>133.62</v>
      </c>
      <c r="C57" s="11">
        <f t="shared" si="19"/>
        <v>60</v>
      </c>
      <c r="D57" s="21">
        <f t="shared" si="20"/>
        <v>60</v>
      </c>
      <c r="E57" s="34"/>
      <c r="F57" s="34">
        <v>60</v>
      </c>
      <c r="G57" s="34"/>
      <c r="H57" s="19"/>
      <c r="I57" s="19"/>
      <c r="J57" s="37">
        <v>73.62</v>
      </c>
      <c r="K57" s="37">
        <v>39.7</v>
      </c>
      <c r="L57" s="36">
        <f t="shared" si="2"/>
        <v>50</v>
      </c>
      <c r="M57" s="37"/>
      <c r="N57" s="37">
        <v>50</v>
      </c>
      <c r="O57" s="37"/>
      <c r="P57" s="37"/>
      <c r="Q57" s="17" t="s">
        <v>105</v>
      </c>
    </row>
    <row r="58" spans="1:17" ht="33" customHeight="1">
      <c r="A58" s="18" t="s">
        <v>106</v>
      </c>
      <c r="B58" s="34">
        <v>128.4</v>
      </c>
      <c r="C58" s="11">
        <f t="shared" si="19"/>
        <v>0</v>
      </c>
      <c r="D58" s="11">
        <f t="shared" si="20"/>
        <v>0</v>
      </c>
      <c r="E58" s="34"/>
      <c r="F58" s="34"/>
      <c r="G58" s="34"/>
      <c r="H58" s="19"/>
      <c r="I58" s="19"/>
      <c r="J58" s="37">
        <v>128.4</v>
      </c>
      <c r="K58" s="37">
        <v>35.6</v>
      </c>
      <c r="L58" s="36">
        <f t="shared" si="2"/>
        <v>60</v>
      </c>
      <c r="M58" s="37"/>
      <c r="N58" s="37">
        <v>60</v>
      </c>
      <c r="O58" s="37"/>
      <c r="P58" s="37"/>
      <c r="Q58" s="17" t="s">
        <v>107</v>
      </c>
    </row>
    <row r="59" spans="1:17" ht="33" customHeight="1">
      <c r="A59" s="17" t="s">
        <v>108</v>
      </c>
      <c r="B59" s="16">
        <v>77.6</v>
      </c>
      <c r="C59" s="11">
        <f t="shared" si="19"/>
        <v>50</v>
      </c>
      <c r="D59" s="21">
        <f t="shared" si="20"/>
        <v>50</v>
      </c>
      <c r="E59" s="34"/>
      <c r="F59" s="34">
        <v>50</v>
      </c>
      <c r="G59" s="34"/>
      <c r="H59" s="19"/>
      <c r="I59" s="19"/>
      <c r="J59" s="37">
        <v>25.65</v>
      </c>
      <c r="K59" s="37">
        <v>25.65</v>
      </c>
      <c r="L59" s="36">
        <f t="shared" si="2"/>
        <v>25.65</v>
      </c>
      <c r="M59" s="37"/>
      <c r="N59" s="37">
        <v>25.65</v>
      </c>
      <c r="O59" s="37"/>
      <c r="P59" s="37"/>
      <c r="Q59" s="23" t="s">
        <v>109</v>
      </c>
    </row>
    <row r="60" spans="1:17" ht="33" customHeight="1">
      <c r="A60" s="18" t="s">
        <v>110</v>
      </c>
      <c r="B60" s="16"/>
      <c r="C60" s="11"/>
      <c r="D60" s="21"/>
      <c r="E60" s="34"/>
      <c r="F60" s="34"/>
      <c r="G60" s="34"/>
      <c r="H60" s="19"/>
      <c r="I60" s="19"/>
      <c r="J60" s="37">
        <v>600</v>
      </c>
      <c r="K60" s="37">
        <v>240</v>
      </c>
      <c r="L60" s="36">
        <f t="shared" si="2"/>
        <v>0</v>
      </c>
      <c r="M60" s="37"/>
      <c r="N60" s="37"/>
      <c r="O60" s="37"/>
      <c r="P60" s="37"/>
      <c r="Q60" s="23" t="s">
        <v>111</v>
      </c>
    </row>
    <row r="61" spans="1:17" ht="33" customHeight="1">
      <c r="A61" s="17" t="s">
        <v>112</v>
      </c>
      <c r="B61" s="16"/>
      <c r="C61" s="11"/>
      <c r="D61" s="21"/>
      <c r="E61" s="34"/>
      <c r="F61" s="34"/>
      <c r="G61" s="34"/>
      <c r="H61" s="19"/>
      <c r="I61" s="19"/>
      <c r="J61" s="37">
        <v>192.2</v>
      </c>
      <c r="K61" s="37">
        <v>76.8</v>
      </c>
      <c r="L61" s="36">
        <f t="shared" si="2"/>
        <v>0</v>
      </c>
      <c r="M61" s="37"/>
      <c r="N61" s="37"/>
      <c r="O61" s="37"/>
      <c r="P61" s="37"/>
      <c r="Q61" s="23" t="s">
        <v>113</v>
      </c>
    </row>
    <row r="62" spans="1:17" ht="33" customHeight="1">
      <c r="A62" s="18" t="s">
        <v>114</v>
      </c>
      <c r="B62" s="16"/>
      <c r="C62" s="11"/>
      <c r="D62" s="21"/>
      <c r="E62" s="34"/>
      <c r="F62" s="34"/>
      <c r="G62" s="34"/>
      <c r="H62" s="19"/>
      <c r="I62" s="19"/>
      <c r="J62" s="37">
        <v>64.84</v>
      </c>
      <c r="K62" s="37">
        <v>25.9</v>
      </c>
      <c r="L62" s="36">
        <f t="shared" si="2"/>
        <v>0</v>
      </c>
      <c r="M62" s="37"/>
      <c r="N62" s="37"/>
      <c r="O62" s="37"/>
      <c r="P62" s="37"/>
      <c r="Q62" s="23" t="s">
        <v>115</v>
      </c>
    </row>
    <row r="63" spans="1:17" ht="33" customHeight="1">
      <c r="A63" s="18" t="s">
        <v>116</v>
      </c>
      <c r="B63" s="16"/>
      <c r="C63" s="11"/>
      <c r="D63" s="21"/>
      <c r="E63" s="34"/>
      <c r="F63" s="34"/>
      <c r="G63" s="34"/>
      <c r="H63" s="19"/>
      <c r="I63" s="19"/>
      <c r="J63" s="37">
        <v>16.8</v>
      </c>
      <c r="K63" s="37">
        <v>16.8</v>
      </c>
      <c r="L63" s="36">
        <f t="shared" si="2"/>
        <v>15.62</v>
      </c>
      <c r="M63" s="37">
        <v>15.62</v>
      </c>
      <c r="N63" s="37"/>
      <c r="O63" s="37"/>
      <c r="P63" s="37"/>
      <c r="Q63" s="23" t="s">
        <v>117</v>
      </c>
    </row>
    <row r="64" spans="1:17" ht="33" customHeight="1">
      <c r="A64" s="18" t="s">
        <v>118</v>
      </c>
      <c r="B64" s="16"/>
      <c r="C64" s="11"/>
      <c r="D64" s="21"/>
      <c r="E64" s="34"/>
      <c r="F64" s="34"/>
      <c r="G64" s="34"/>
      <c r="H64" s="19"/>
      <c r="I64" s="19"/>
      <c r="J64" s="37">
        <v>540</v>
      </c>
      <c r="K64" s="37">
        <v>0</v>
      </c>
      <c r="L64" s="36">
        <f t="shared" si="2"/>
        <v>0</v>
      </c>
      <c r="M64" s="37"/>
      <c r="N64" s="37"/>
      <c r="O64" s="37"/>
      <c r="P64" s="37"/>
      <c r="Q64" s="23" t="s">
        <v>119</v>
      </c>
    </row>
    <row r="65" spans="1:17" ht="28.5" customHeight="1">
      <c r="A65" s="24" t="s">
        <v>120</v>
      </c>
      <c r="B65" s="36">
        <f aca="true" t="shared" si="22" ref="B65:I65">SUM(B66:B67)</f>
        <v>2620.23</v>
      </c>
      <c r="C65" s="11">
        <f aca="true" t="shared" si="23" ref="C65:C70">D65+I65</f>
        <v>1000</v>
      </c>
      <c r="D65" s="11">
        <f aca="true" t="shared" si="24" ref="D65:D70">SUM(E65:H65)</f>
        <v>800</v>
      </c>
      <c r="E65" s="36">
        <f t="shared" si="22"/>
        <v>0</v>
      </c>
      <c r="F65" s="36">
        <f t="shared" si="22"/>
        <v>800</v>
      </c>
      <c r="G65" s="36">
        <f t="shared" si="22"/>
        <v>0</v>
      </c>
      <c r="H65" s="36">
        <f t="shared" si="22"/>
        <v>0</v>
      </c>
      <c r="I65" s="36">
        <f t="shared" si="22"/>
        <v>200</v>
      </c>
      <c r="J65" s="36">
        <f aca="true" t="shared" si="25" ref="J65:P65">SUM(J66:J73)</f>
        <v>27510.449999999997</v>
      </c>
      <c r="K65" s="36">
        <f t="shared" si="25"/>
        <v>3727.96</v>
      </c>
      <c r="L65" s="36">
        <f t="shared" si="2"/>
        <v>500</v>
      </c>
      <c r="M65" s="36">
        <f t="shared" si="25"/>
        <v>0</v>
      </c>
      <c r="N65" s="36">
        <f t="shared" si="25"/>
        <v>500</v>
      </c>
      <c r="O65" s="36">
        <f t="shared" si="25"/>
        <v>0</v>
      </c>
      <c r="P65" s="36">
        <f t="shared" si="25"/>
        <v>0</v>
      </c>
      <c r="Q65" s="23"/>
    </row>
    <row r="66" spans="1:17" ht="28.5" customHeight="1">
      <c r="A66" s="20" t="s">
        <v>121</v>
      </c>
      <c r="B66" s="35">
        <v>359.8</v>
      </c>
      <c r="C66" s="11">
        <f t="shared" si="23"/>
        <v>0</v>
      </c>
      <c r="D66" s="11">
        <f t="shared" si="24"/>
        <v>0</v>
      </c>
      <c r="E66" s="33"/>
      <c r="F66" s="33"/>
      <c r="G66" s="33"/>
      <c r="H66" s="19"/>
      <c r="I66" s="19"/>
      <c r="J66" s="37">
        <f>B66-C66</f>
        <v>359.8</v>
      </c>
      <c r="K66" s="37">
        <v>0</v>
      </c>
      <c r="L66" s="36">
        <f t="shared" si="2"/>
        <v>0</v>
      </c>
      <c r="M66" s="37"/>
      <c r="N66" s="37"/>
      <c r="O66" s="37"/>
      <c r="P66" s="37"/>
      <c r="Q66" s="23" t="s">
        <v>122</v>
      </c>
    </row>
    <row r="67" spans="1:17" ht="33" customHeight="1">
      <c r="A67" s="17" t="s">
        <v>123</v>
      </c>
      <c r="B67" s="19">
        <v>2260.43</v>
      </c>
      <c r="C67" s="11">
        <f t="shared" si="23"/>
        <v>1000</v>
      </c>
      <c r="D67" s="21">
        <f t="shared" si="24"/>
        <v>800</v>
      </c>
      <c r="E67" s="33"/>
      <c r="F67" s="33">
        <v>800</v>
      </c>
      <c r="G67" s="33"/>
      <c r="H67" s="19"/>
      <c r="I67" s="19">
        <v>200</v>
      </c>
      <c r="J67" s="37">
        <f>B67-C67</f>
        <v>1260.4299999999998</v>
      </c>
      <c r="K67" s="37">
        <v>300</v>
      </c>
      <c r="L67" s="37">
        <f t="shared" si="2"/>
        <v>100</v>
      </c>
      <c r="M67" s="37"/>
      <c r="N67" s="37">
        <v>100</v>
      </c>
      <c r="O67" s="37"/>
      <c r="P67" s="37"/>
      <c r="Q67" s="23" t="s">
        <v>124</v>
      </c>
    </row>
    <row r="68" spans="1:17" ht="30.75" customHeight="1">
      <c r="A68" s="23" t="s">
        <v>125</v>
      </c>
      <c r="B68" s="19">
        <v>1000</v>
      </c>
      <c r="C68" s="11">
        <f t="shared" si="23"/>
        <v>0</v>
      </c>
      <c r="D68" s="11">
        <f t="shared" si="24"/>
        <v>0</v>
      </c>
      <c r="E68" s="32"/>
      <c r="F68" s="32"/>
      <c r="G68" s="32"/>
      <c r="H68" s="19"/>
      <c r="I68" s="19"/>
      <c r="J68" s="37">
        <f>B68-C68</f>
        <v>1000</v>
      </c>
      <c r="K68" s="37">
        <v>200</v>
      </c>
      <c r="L68" s="37">
        <f t="shared" si="2"/>
        <v>0</v>
      </c>
      <c r="M68" s="37"/>
      <c r="N68" s="37"/>
      <c r="O68" s="37"/>
      <c r="P68" s="37"/>
      <c r="Q68" s="23" t="s">
        <v>126</v>
      </c>
    </row>
    <row r="69" spans="1:17" ht="30.75" customHeight="1">
      <c r="A69" s="23" t="s">
        <v>127</v>
      </c>
      <c r="B69" s="19">
        <v>290</v>
      </c>
      <c r="C69" s="11">
        <f t="shared" si="23"/>
        <v>0</v>
      </c>
      <c r="D69" s="11">
        <f t="shared" si="24"/>
        <v>0</v>
      </c>
      <c r="E69" s="32"/>
      <c r="F69" s="32"/>
      <c r="G69" s="32"/>
      <c r="H69" s="19"/>
      <c r="I69" s="19"/>
      <c r="J69" s="37">
        <f>B69-C69</f>
        <v>290</v>
      </c>
      <c r="K69" s="37">
        <v>58</v>
      </c>
      <c r="L69" s="37">
        <f aca="true" t="shared" si="26" ref="L69:L132">SUM(M69:P69)</f>
        <v>0</v>
      </c>
      <c r="M69" s="37"/>
      <c r="N69" s="37"/>
      <c r="O69" s="37"/>
      <c r="P69" s="37"/>
      <c r="Q69" s="23" t="s">
        <v>128</v>
      </c>
    </row>
    <row r="70" spans="1:17" ht="30.75" customHeight="1">
      <c r="A70" s="23" t="s">
        <v>129</v>
      </c>
      <c r="B70" s="19">
        <v>25000</v>
      </c>
      <c r="C70" s="11">
        <f t="shared" si="23"/>
        <v>0</v>
      </c>
      <c r="D70" s="11">
        <f t="shared" si="24"/>
        <v>0</v>
      </c>
      <c r="E70" s="32"/>
      <c r="F70" s="32"/>
      <c r="G70" s="32"/>
      <c r="H70" s="19"/>
      <c r="I70" s="19"/>
      <c r="J70" s="37">
        <v>20572.91</v>
      </c>
      <c r="K70" s="37">
        <v>2600</v>
      </c>
      <c r="L70" s="37">
        <f t="shared" si="26"/>
        <v>400</v>
      </c>
      <c r="M70" s="37"/>
      <c r="N70" s="37">
        <v>400</v>
      </c>
      <c r="O70" s="37"/>
      <c r="P70" s="37"/>
      <c r="Q70" s="23" t="s">
        <v>130</v>
      </c>
    </row>
    <row r="71" spans="1:17" ht="30.75" customHeight="1">
      <c r="A71" s="23" t="s">
        <v>131</v>
      </c>
      <c r="B71" s="19"/>
      <c r="C71" s="11"/>
      <c r="D71" s="11"/>
      <c r="E71" s="32"/>
      <c r="F71" s="32"/>
      <c r="G71" s="32"/>
      <c r="H71" s="19"/>
      <c r="I71" s="19"/>
      <c r="J71" s="37">
        <v>49.96</v>
      </c>
      <c r="K71" s="37">
        <v>49.96</v>
      </c>
      <c r="L71" s="36">
        <f t="shared" si="26"/>
        <v>0</v>
      </c>
      <c r="M71" s="37"/>
      <c r="N71" s="37"/>
      <c r="O71" s="37"/>
      <c r="P71" s="37"/>
      <c r="Q71" s="23" t="s">
        <v>132</v>
      </c>
    </row>
    <row r="72" spans="1:17" ht="30.75" customHeight="1">
      <c r="A72" s="23" t="s">
        <v>133</v>
      </c>
      <c r="B72" s="19"/>
      <c r="C72" s="11"/>
      <c r="D72" s="11"/>
      <c r="E72" s="32"/>
      <c r="F72" s="32"/>
      <c r="G72" s="32"/>
      <c r="H72" s="19"/>
      <c r="I72" s="19"/>
      <c r="J72" s="37">
        <v>3377.35</v>
      </c>
      <c r="K72" s="37">
        <v>400</v>
      </c>
      <c r="L72" s="36">
        <f t="shared" si="26"/>
        <v>0</v>
      </c>
      <c r="M72" s="37"/>
      <c r="N72" s="37"/>
      <c r="O72" s="37"/>
      <c r="P72" s="37"/>
      <c r="Q72" s="23" t="s">
        <v>134</v>
      </c>
    </row>
    <row r="73" spans="1:17" ht="30.75" customHeight="1">
      <c r="A73" s="23" t="s">
        <v>135</v>
      </c>
      <c r="B73" s="19"/>
      <c r="C73" s="11"/>
      <c r="D73" s="11"/>
      <c r="E73" s="32"/>
      <c r="F73" s="32"/>
      <c r="G73" s="32"/>
      <c r="H73" s="19"/>
      <c r="I73" s="19"/>
      <c r="J73" s="37">
        <v>600</v>
      </c>
      <c r="K73" s="37">
        <v>120</v>
      </c>
      <c r="L73" s="36">
        <f t="shared" si="26"/>
        <v>0</v>
      </c>
      <c r="M73" s="37"/>
      <c r="N73" s="37"/>
      <c r="O73" s="37"/>
      <c r="P73" s="37"/>
      <c r="Q73" s="23" t="s">
        <v>136</v>
      </c>
    </row>
    <row r="74" spans="1:17" ht="30.75" customHeight="1">
      <c r="A74" s="24" t="s">
        <v>137</v>
      </c>
      <c r="B74" s="26">
        <f>SUM(B75:B77)</f>
        <v>430</v>
      </c>
      <c r="C74" s="11">
        <f aca="true" t="shared" si="27" ref="C74:C83">D74+I74</f>
        <v>26.78</v>
      </c>
      <c r="D74" s="11">
        <f aca="true" t="shared" si="28" ref="D74:D83">SUM(E74:H74)</f>
        <v>26.78</v>
      </c>
      <c r="E74" s="26">
        <f>SUM(E75:E77)</f>
        <v>26.78</v>
      </c>
      <c r="F74" s="26">
        <f>SUM(F75:F77)</f>
        <v>0</v>
      </c>
      <c r="G74" s="26"/>
      <c r="H74" s="26">
        <f>SUM(H75:H77)</f>
        <v>0</v>
      </c>
      <c r="I74" s="26"/>
      <c r="J74" s="36">
        <f aca="true" t="shared" si="29" ref="J74:P74">SUM(J75:J78)</f>
        <v>426.57000000000005</v>
      </c>
      <c r="K74" s="36">
        <f t="shared" si="29"/>
        <v>155.35</v>
      </c>
      <c r="L74" s="36">
        <f t="shared" si="26"/>
        <v>0</v>
      </c>
      <c r="M74" s="36">
        <f t="shared" si="29"/>
        <v>0</v>
      </c>
      <c r="N74" s="36">
        <f t="shared" si="29"/>
        <v>0</v>
      </c>
      <c r="O74" s="36">
        <f t="shared" si="29"/>
        <v>0</v>
      </c>
      <c r="P74" s="36">
        <f t="shared" si="29"/>
        <v>0</v>
      </c>
      <c r="Q74" s="56"/>
    </row>
    <row r="75" spans="1:17" ht="30.75" customHeight="1">
      <c r="A75" s="23" t="s">
        <v>138</v>
      </c>
      <c r="B75" s="45">
        <v>120</v>
      </c>
      <c r="C75" s="11">
        <f t="shared" si="27"/>
        <v>0</v>
      </c>
      <c r="D75" s="11">
        <f t="shared" si="28"/>
        <v>0</v>
      </c>
      <c r="E75" s="45"/>
      <c r="F75" s="45"/>
      <c r="G75" s="45"/>
      <c r="H75" s="19"/>
      <c r="I75" s="19"/>
      <c r="J75" s="37">
        <f>B75-C75</f>
        <v>120</v>
      </c>
      <c r="K75" s="37">
        <v>48</v>
      </c>
      <c r="L75" s="36">
        <f t="shared" si="26"/>
        <v>0</v>
      </c>
      <c r="M75" s="37"/>
      <c r="N75" s="37"/>
      <c r="O75" s="37"/>
      <c r="P75" s="37"/>
      <c r="Q75" s="23" t="s">
        <v>139</v>
      </c>
    </row>
    <row r="76" spans="1:17" ht="36.75" customHeight="1">
      <c r="A76" s="23" t="s">
        <v>140</v>
      </c>
      <c r="B76" s="45">
        <v>210</v>
      </c>
      <c r="C76" s="11">
        <f t="shared" si="27"/>
        <v>0</v>
      </c>
      <c r="D76" s="11">
        <f t="shared" si="28"/>
        <v>0</v>
      </c>
      <c r="E76" s="45"/>
      <c r="F76" s="45"/>
      <c r="G76" s="45"/>
      <c r="H76" s="19"/>
      <c r="I76" s="19"/>
      <c r="J76" s="37">
        <f>B76-C76</f>
        <v>210</v>
      </c>
      <c r="K76" s="37">
        <v>84</v>
      </c>
      <c r="L76" s="36">
        <f t="shared" si="26"/>
        <v>0</v>
      </c>
      <c r="M76" s="37"/>
      <c r="N76" s="37"/>
      <c r="O76" s="37"/>
      <c r="P76" s="37"/>
      <c r="Q76" s="23" t="s">
        <v>141</v>
      </c>
    </row>
    <row r="77" spans="1:17" ht="30.75" customHeight="1">
      <c r="A77" s="23" t="s">
        <v>142</v>
      </c>
      <c r="B77" s="19">
        <v>100</v>
      </c>
      <c r="C77" s="11">
        <f t="shared" si="27"/>
        <v>26.78</v>
      </c>
      <c r="D77" s="21">
        <f t="shared" si="28"/>
        <v>26.78</v>
      </c>
      <c r="E77" s="19">
        <v>26.78</v>
      </c>
      <c r="F77" s="19"/>
      <c r="G77" s="19"/>
      <c r="H77" s="19"/>
      <c r="I77" s="19"/>
      <c r="J77" s="37">
        <f>B77-C77</f>
        <v>73.22</v>
      </c>
      <c r="K77" s="37">
        <v>0</v>
      </c>
      <c r="L77" s="36">
        <f t="shared" si="26"/>
        <v>0</v>
      </c>
      <c r="M77" s="37"/>
      <c r="N77" s="37"/>
      <c r="O77" s="37"/>
      <c r="P77" s="37"/>
      <c r="Q77" s="23" t="s">
        <v>143</v>
      </c>
    </row>
    <row r="78" spans="1:17" ht="33" customHeight="1">
      <c r="A78" s="17" t="s">
        <v>144</v>
      </c>
      <c r="B78" s="16">
        <v>23.35</v>
      </c>
      <c r="C78" s="11">
        <f t="shared" si="27"/>
        <v>0</v>
      </c>
      <c r="D78" s="11">
        <f t="shared" si="28"/>
        <v>0</v>
      </c>
      <c r="E78" s="34"/>
      <c r="F78" s="34"/>
      <c r="G78" s="34"/>
      <c r="H78" s="19"/>
      <c r="I78" s="19"/>
      <c r="J78" s="37">
        <f>B78-C78</f>
        <v>23.35</v>
      </c>
      <c r="K78" s="37">
        <v>23.35</v>
      </c>
      <c r="L78" s="36">
        <f t="shared" si="26"/>
        <v>0</v>
      </c>
      <c r="M78" s="37"/>
      <c r="N78" s="37"/>
      <c r="O78" s="37"/>
      <c r="P78" s="37"/>
      <c r="Q78" s="23" t="s">
        <v>145</v>
      </c>
    </row>
    <row r="79" spans="1:17" ht="28.5" customHeight="1">
      <c r="A79" s="24" t="s">
        <v>146</v>
      </c>
      <c r="B79" s="36">
        <f aca="true" t="shared" si="30" ref="B79:I79">SUM(B80:B80)</f>
        <v>200</v>
      </c>
      <c r="C79" s="11">
        <f t="shared" si="27"/>
        <v>150</v>
      </c>
      <c r="D79" s="11">
        <f t="shared" si="28"/>
        <v>150</v>
      </c>
      <c r="E79" s="36">
        <f t="shared" si="30"/>
        <v>150</v>
      </c>
      <c r="F79" s="36">
        <f t="shared" si="30"/>
        <v>0</v>
      </c>
      <c r="G79" s="36">
        <f t="shared" si="30"/>
        <v>0</v>
      </c>
      <c r="H79" s="36">
        <f t="shared" si="30"/>
        <v>0</v>
      </c>
      <c r="I79" s="36">
        <f t="shared" si="30"/>
        <v>0</v>
      </c>
      <c r="J79" s="36">
        <f aca="true" t="shared" si="31" ref="J79:P79">SUM(J80:J87)</f>
        <v>2461.99</v>
      </c>
      <c r="K79" s="36">
        <f t="shared" si="31"/>
        <v>425.75</v>
      </c>
      <c r="L79" s="36">
        <f t="shared" si="26"/>
        <v>20.45</v>
      </c>
      <c r="M79" s="36">
        <f t="shared" si="31"/>
        <v>20.45</v>
      </c>
      <c r="N79" s="36">
        <f t="shared" si="31"/>
        <v>0</v>
      </c>
      <c r="O79" s="36">
        <f t="shared" si="31"/>
        <v>0</v>
      </c>
      <c r="P79" s="36">
        <f t="shared" si="31"/>
        <v>0</v>
      </c>
      <c r="Q79" s="23"/>
    </row>
    <row r="80" spans="1:17" ht="42" customHeight="1">
      <c r="A80" s="17" t="s">
        <v>147</v>
      </c>
      <c r="B80" s="46">
        <v>200</v>
      </c>
      <c r="C80" s="11">
        <f t="shared" si="27"/>
        <v>150</v>
      </c>
      <c r="D80" s="21">
        <f t="shared" si="28"/>
        <v>150</v>
      </c>
      <c r="E80" s="33">
        <v>150</v>
      </c>
      <c r="F80" s="33"/>
      <c r="G80" s="33"/>
      <c r="H80" s="19"/>
      <c r="I80" s="19"/>
      <c r="J80" s="37">
        <v>20.45</v>
      </c>
      <c r="K80" s="37">
        <v>20.45</v>
      </c>
      <c r="L80" s="36">
        <f t="shared" si="26"/>
        <v>20.45</v>
      </c>
      <c r="M80" s="37">
        <v>20.45</v>
      </c>
      <c r="N80" s="37"/>
      <c r="O80" s="37"/>
      <c r="P80" s="37"/>
      <c r="Q80" s="23" t="s">
        <v>148</v>
      </c>
    </row>
    <row r="81" spans="1:17" ht="37.5" customHeight="1">
      <c r="A81" s="23" t="s">
        <v>149</v>
      </c>
      <c r="B81" s="19">
        <v>764</v>
      </c>
      <c r="C81" s="11">
        <f t="shared" si="27"/>
        <v>0</v>
      </c>
      <c r="D81" s="11">
        <f t="shared" si="28"/>
        <v>0</v>
      </c>
      <c r="E81" s="32"/>
      <c r="F81" s="32"/>
      <c r="G81" s="32"/>
      <c r="H81" s="19"/>
      <c r="I81" s="19"/>
      <c r="J81" s="37">
        <f>B81-C81</f>
        <v>764</v>
      </c>
      <c r="K81" s="37">
        <v>152.8</v>
      </c>
      <c r="L81" s="36">
        <f t="shared" si="26"/>
        <v>0</v>
      </c>
      <c r="M81" s="37"/>
      <c r="N81" s="37"/>
      <c r="O81" s="37"/>
      <c r="P81" s="37"/>
      <c r="Q81" s="23" t="s">
        <v>150</v>
      </c>
    </row>
    <row r="82" spans="1:17" ht="30.75" customHeight="1">
      <c r="A82" s="23" t="s">
        <v>151</v>
      </c>
      <c r="B82" s="19">
        <v>327.56</v>
      </c>
      <c r="C82" s="11">
        <f t="shared" si="27"/>
        <v>200</v>
      </c>
      <c r="D82" s="21">
        <f t="shared" si="28"/>
        <v>100</v>
      </c>
      <c r="E82" s="32">
        <v>100</v>
      </c>
      <c r="F82" s="32"/>
      <c r="G82" s="32"/>
      <c r="H82" s="19"/>
      <c r="I82" s="19">
        <v>100</v>
      </c>
      <c r="J82" s="37">
        <f>B82-C82</f>
        <v>127.56</v>
      </c>
      <c r="K82" s="37">
        <v>28.9</v>
      </c>
      <c r="L82" s="36">
        <f t="shared" si="26"/>
        <v>0</v>
      </c>
      <c r="M82" s="37"/>
      <c r="N82" s="37"/>
      <c r="O82" s="37"/>
      <c r="P82" s="37"/>
      <c r="Q82" s="23" t="s">
        <v>152</v>
      </c>
    </row>
    <row r="83" spans="1:17" ht="30.75" customHeight="1">
      <c r="A83" s="23" t="s">
        <v>153</v>
      </c>
      <c r="B83" s="19">
        <v>442</v>
      </c>
      <c r="C83" s="11">
        <f t="shared" si="27"/>
        <v>310</v>
      </c>
      <c r="D83" s="21">
        <f t="shared" si="28"/>
        <v>160</v>
      </c>
      <c r="E83" s="32">
        <v>160</v>
      </c>
      <c r="F83" s="32"/>
      <c r="G83" s="32"/>
      <c r="H83" s="19"/>
      <c r="I83" s="19">
        <v>150</v>
      </c>
      <c r="J83" s="37">
        <f>B83-C83</f>
        <v>132</v>
      </c>
      <c r="K83" s="37">
        <v>0</v>
      </c>
      <c r="L83" s="36">
        <f t="shared" si="26"/>
        <v>0</v>
      </c>
      <c r="M83" s="37"/>
      <c r="N83" s="37"/>
      <c r="O83" s="37"/>
      <c r="P83" s="37"/>
      <c r="Q83" s="23" t="s">
        <v>154</v>
      </c>
    </row>
    <row r="84" spans="1:17" ht="30.75" customHeight="1">
      <c r="A84" s="23" t="s">
        <v>155</v>
      </c>
      <c r="B84" s="19"/>
      <c r="C84" s="11"/>
      <c r="D84" s="21"/>
      <c r="E84" s="32"/>
      <c r="F84" s="32"/>
      <c r="G84" s="32"/>
      <c r="H84" s="19"/>
      <c r="I84" s="19"/>
      <c r="J84" s="37">
        <v>600</v>
      </c>
      <c r="K84" s="37">
        <v>0</v>
      </c>
      <c r="L84" s="36">
        <f t="shared" si="26"/>
        <v>0</v>
      </c>
      <c r="M84" s="37"/>
      <c r="N84" s="37"/>
      <c r="O84" s="37"/>
      <c r="P84" s="37"/>
      <c r="Q84" s="23" t="s">
        <v>111</v>
      </c>
    </row>
    <row r="85" spans="1:17" ht="30.75" customHeight="1">
      <c r="A85" s="23" t="s">
        <v>156</v>
      </c>
      <c r="B85" s="19">
        <v>225</v>
      </c>
      <c r="C85" s="11">
        <f>D85+I85</f>
        <v>0</v>
      </c>
      <c r="D85" s="11">
        <f>SUM(E85:H85)</f>
        <v>0</v>
      </c>
      <c r="E85" s="32"/>
      <c r="F85" s="32"/>
      <c r="G85" s="32"/>
      <c r="H85" s="19"/>
      <c r="I85" s="19"/>
      <c r="J85" s="37">
        <v>118.98</v>
      </c>
      <c r="K85" s="37">
        <v>50</v>
      </c>
      <c r="L85" s="36">
        <f t="shared" si="26"/>
        <v>0</v>
      </c>
      <c r="M85" s="37"/>
      <c r="N85" s="37"/>
      <c r="O85" s="37"/>
      <c r="P85" s="37"/>
      <c r="Q85" s="23" t="s">
        <v>157</v>
      </c>
    </row>
    <row r="86" spans="1:17" ht="30.75" customHeight="1">
      <c r="A86" s="23" t="s">
        <v>158</v>
      </c>
      <c r="B86" s="19">
        <v>230</v>
      </c>
      <c r="C86" s="11">
        <f>D86+I86</f>
        <v>0</v>
      </c>
      <c r="D86" s="11">
        <f>SUM(E86:H86)</f>
        <v>0</v>
      </c>
      <c r="E86" s="32"/>
      <c r="F86" s="32"/>
      <c r="G86" s="32"/>
      <c r="H86" s="19"/>
      <c r="I86" s="19"/>
      <c r="J86" s="37">
        <v>169</v>
      </c>
      <c r="K86" s="37">
        <v>67.6</v>
      </c>
      <c r="L86" s="36">
        <f t="shared" si="26"/>
        <v>0</v>
      </c>
      <c r="M86" s="37"/>
      <c r="N86" s="37"/>
      <c r="O86" s="37"/>
      <c r="P86" s="37"/>
      <c r="Q86" s="23" t="s">
        <v>159</v>
      </c>
    </row>
    <row r="87" spans="1:17" ht="45" customHeight="1">
      <c r="A87" s="23" t="s">
        <v>160</v>
      </c>
      <c r="B87" s="19">
        <v>630</v>
      </c>
      <c r="C87" s="11">
        <f>D87+I87</f>
        <v>0</v>
      </c>
      <c r="D87" s="11">
        <f>SUM(E87:H87)</f>
        <v>0</v>
      </c>
      <c r="E87" s="32"/>
      <c r="F87" s="32"/>
      <c r="G87" s="32"/>
      <c r="H87" s="19"/>
      <c r="I87" s="19"/>
      <c r="J87" s="37">
        <v>530</v>
      </c>
      <c r="K87" s="37">
        <v>106</v>
      </c>
      <c r="L87" s="36">
        <f t="shared" si="26"/>
        <v>0</v>
      </c>
      <c r="M87" s="37"/>
      <c r="N87" s="37"/>
      <c r="O87" s="37"/>
      <c r="P87" s="37"/>
      <c r="Q87" s="23" t="s">
        <v>161</v>
      </c>
    </row>
    <row r="88" spans="1:17" ht="28.5" customHeight="1">
      <c r="A88" s="15" t="s">
        <v>162</v>
      </c>
      <c r="B88" s="47">
        <f>SUM(B89:B91)</f>
        <v>66.83</v>
      </c>
      <c r="C88" s="11">
        <f>D88+I88</f>
        <v>0</v>
      </c>
      <c r="D88" s="11">
        <f>SUM(E88:H88)</f>
        <v>0</v>
      </c>
      <c r="E88" s="47">
        <f>SUM(E89:E91)</f>
        <v>0</v>
      </c>
      <c r="F88" s="47">
        <f>SUM(F89:F91)</f>
        <v>0</v>
      </c>
      <c r="G88" s="47"/>
      <c r="H88" s="47">
        <f>SUM(H89:H91)</f>
        <v>0</v>
      </c>
      <c r="I88" s="47"/>
      <c r="J88" s="36">
        <f>SUM(J89:J91)</f>
        <v>307.59000000000003</v>
      </c>
      <c r="K88" s="36">
        <f>SUM(K89:K91)</f>
        <v>165.16000000000003</v>
      </c>
      <c r="L88" s="36">
        <f t="shared" si="26"/>
        <v>36.99</v>
      </c>
      <c r="M88" s="36">
        <f>SUM(M89:M91)</f>
        <v>36.99</v>
      </c>
      <c r="N88" s="36">
        <f>SUM(N89:N91)</f>
        <v>0</v>
      </c>
      <c r="O88" s="36">
        <f>SUM(O89:O91)</f>
        <v>0</v>
      </c>
      <c r="P88" s="36">
        <f>SUM(P89:P91)</f>
        <v>0</v>
      </c>
      <c r="Q88" s="23"/>
    </row>
    <row r="89" spans="1:17" ht="28.5" customHeight="1">
      <c r="A89" s="17" t="s">
        <v>163</v>
      </c>
      <c r="B89" s="35">
        <v>38.17</v>
      </c>
      <c r="C89" s="11">
        <f>D89+I89</f>
        <v>0</v>
      </c>
      <c r="D89" s="11">
        <f>SUM(E89:H89)</f>
        <v>0</v>
      </c>
      <c r="E89" s="33"/>
      <c r="F89" s="33"/>
      <c r="G89" s="33"/>
      <c r="H89" s="19"/>
      <c r="I89" s="19"/>
      <c r="J89" s="37">
        <v>38.17</v>
      </c>
      <c r="K89" s="37">
        <v>38.17</v>
      </c>
      <c r="L89" s="36">
        <f t="shared" si="26"/>
        <v>0</v>
      </c>
      <c r="M89" s="37"/>
      <c r="N89" s="37"/>
      <c r="O89" s="37"/>
      <c r="P89" s="37"/>
      <c r="Q89" s="23" t="s">
        <v>164</v>
      </c>
    </row>
    <row r="90" spans="1:17" ht="28.5" customHeight="1">
      <c r="A90" s="17" t="s">
        <v>165</v>
      </c>
      <c r="B90" s="35"/>
      <c r="C90" s="11"/>
      <c r="D90" s="11"/>
      <c r="E90" s="33"/>
      <c r="F90" s="33"/>
      <c r="G90" s="33"/>
      <c r="H90" s="19"/>
      <c r="I90" s="19"/>
      <c r="J90" s="37">
        <v>232.43</v>
      </c>
      <c r="K90" s="37">
        <v>90</v>
      </c>
      <c r="L90" s="36">
        <f t="shared" si="26"/>
        <v>0</v>
      </c>
      <c r="M90" s="37"/>
      <c r="N90" s="37"/>
      <c r="O90" s="37"/>
      <c r="P90" s="37"/>
      <c r="Q90" s="23" t="s">
        <v>166</v>
      </c>
    </row>
    <row r="91" spans="1:17" s="1" customFormat="1" ht="28.5" customHeight="1">
      <c r="A91" s="17" t="s">
        <v>167</v>
      </c>
      <c r="B91" s="35">
        <v>28.66</v>
      </c>
      <c r="C91" s="11">
        <f aca="true" t="shared" si="32" ref="C91:C111">D91+I91</f>
        <v>0</v>
      </c>
      <c r="D91" s="11">
        <f aca="true" t="shared" si="33" ref="D91:D111">SUM(E91:H91)</f>
        <v>0</v>
      </c>
      <c r="E91" s="33"/>
      <c r="F91" s="33"/>
      <c r="G91" s="33"/>
      <c r="H91" s="19"/>
      <c r="I91" s="19"/>
      <c r="J91" s="37">
        <v>36.99</v>
      </c>
      <c r="K91" s="37">
        <v>36.99</v>
      </c>
      <c r="L91" s="36">
        <f t="shared" si="26"/>
        <v>36.99</v>
      </c>
      <c r="M91" s="37">
        <v>36.99</v>
      </c>
      <c r="N91" s="37"/>
      <c r="O91" s="37"/>
      <c r="P91" s="37"/>
      <c r="Q91" s="23" t="s">
        <v>168</v>
      </c>
    </row>
    <row r="92" spans="1:17" ht="28.5" customHeight="1">
      <c r="A92" s="48" t="s">
        <v>169</v>
      </c>
      <c r="B92" s="36">
        <f aca="true" t="shared" si="34" ref="B92:K92">SUM(B93,B122,B142,B159,B182)</f>
        <v>33728.270000000004</v>
      </c>
      <c r="C92" s="11">
        <f t="shared" si="32"/>
        <v>11337</v>
      </c>
      <c r="D92" s="11">
        <f t="shared" si="33"/>
        <v>10490</v>
      </c>
      <c r="E92" s="36">
        <f t="shared" si="34"/>
        <v>0</v>
      </c>
      <c r="F92" s="36">
        <f t="shared" si="34"/>
        <v>6970</v>
      </c>
      <c r="G92" s="36">
        <f t="shared" si="34"/>
        <v>3000</v>
      </c>
      <c r="H92" s="36">
        <f t="shared" si="34"/>
        <v>520</v>
      </c>
      <c r="I92" s="36">
        <f t="shared" si="34"/>
        <v>847</v>
      </c>
      <c r="J92" s="36">
        <f t="shared" si="34"/>
        <v>50509.54</v>
      </c>
      <c r="K92" s="36">
        <f t="shared" si="34"/>
        <v>11289.83</v>
      </c>
      <c r="L92" s="36">
        <f t="shared" si="26"/>
        <v>5202.58</v>
      </c>
      <c r="M92" s="36">
        <f>SUM(M93,M122,M142,M159,M182)</f>
        <v>308.51</v>
      </c>
      <c r="N92" s="36">
        <f>SUM(N93,N122,N142,N159,N182)</f>
        <v>3566.6699999999996</v>
      </c>
      <c r="O92" s="36">
        <f>SUM(O93,O122,O142,O159,O182)</f>
        <v>679.73</v>
      </c>
      <c r="P92" s="36">
        <f>SUM(P93,P122,P142,P159,P182)</f>
        <v>647.6700000000001</v>
      </c>
      <c r="Q92" s="23"/>
    </row>
    <row r="93" spans="1:17" ht="28.5" customHeight="1">
      <c r="A93" s="49" t="s">
        <v>170</v>
      </c>
      <c r="B93" s="36">
        <f aca="true" t="shared" si="35" ref="B93:I93">SUM(B94:B111)</f>
        <v>31648.37</v>
      </c>
      <c r="C93" s="11">
        <f t="shared" si="32"/>
        <v>10667</v>
      </c>
      <c r="D93" s="11">
        <f t="shared" si="33"/>
        <v>9970</v>
      </c>
      <c r="E93" s="36">
        <f t="shared" si="35"/>
        <v>0</v>
      </c>
      <c r="F93" s="36">
        <f t="shared" si="35"/>
        <v>6970</v>
      </c>
      <c r="G93" s="36">
        <f t="shared" si="35"/>
        <v>3000</v>
      </c>
      <c r="H93" s="36">
        <f t="shared" si="35"/>
        <v>0</v>
      </c>
      <c r="I93" s="36">
        <f t="shared" si="35"/>
        <v>697</v>
      </c>
      <c r="J93" s="36">
        <f aca="true" t="shared" si="36" ref="J93:P93">SUM(J94:J121)</f>
        <v>36155.92999999999</v>
      </c>
      <c r="K93" s="36">
        <f t="shared" si="36"/>
        <v>6712.71</v>
      </c>
      <c r="L93" s="36">
        <f t="shared" si="26"/>
        <v>2089.2</v>
      </c>
      <c r="M93" s="36">
        <f t="shared" si="36"/>
        <v>35.37</v>
      </c>
      <c r="N93" s="36">
        <f t="shared" si="36"/>
        <v>2053.83</v>
      </c>
      <c r="O93" s="36">
        <f t="shared" si="36"/>
        <v>0</v>
      </c>
      <c r="P93" s="36">
        <f t="shared" si="36"/>
        <v>0</v>
      </c>
      <c r="Q93" s="23"/>
    </row>
    <row r="94" spans="1:18" ht="28.5" customHeight="1">
      <c r="A94" s="70" t="s">
        <v>171</v>
      </c>
      <c r="B94" s="16">
        <v>297.33</v>
      </c>
      <c r="C94" s="11">
        <f t="shared" si="32"/>
        <v>100</v>
      </c>
      <c r="D94" s="21">
        <f t="shared" si="33"/>
        <v>100</v>
      </c>
      <c r="E94" s="33"/>
      <c r="F94" s="33">
        <v>100</v>
      </c>
      <c r="G94" s="33"/>
      <c r="H94" s="19"/>
      <c r="I94" s="19"/>
      <c r="J94" s="37">
        <v>197.33</v>
      </c>
      <c r="K94" s="37">
        <v>197.33</v>
      </c>
      <c r="L94" s="37">
        <f t="shared" si="26"/>
        <v>100</v>
      </c>
      <c r="M94" s="37"/>
      <c r="N94" s="37">
        <v>100</v>
      </c>
      <c r="O94" s="37"/>
      <c r="P94" s="37"/>
      <c r="Q94" s="23" t="s">
        <v>172</v>
      </c>
      <c r="R94" s="57" t="s">
        <v>173</v>
      </c>
    </row>
    <row r="95" spans="1:18" ht="28.5" customHeight="1">
      <c r="A95" s="17" t="s">
        <v>174</v>
      </c>
      <c r="B95" s="16">
        <v>225.82</v>
      </c>
      <c r="C95" s="11">
        <f t="shared" si="32"/>
        <v>100</v>
      </c>
      <c r="D95" s="21">
        <f t="shared" si="33"/>
        <v>100</v>
      </c>
      <c r="E95" s="22"/>
      <c r="F95" s="22">
        <v>100</v>
      </c>
      <c r="G95" s="22"/>
      <c r="H95" s="19"/>
      <c r="I95" s="19"/>
      <c r="J95" s="37">
        <v>221.07</v>
      </c>
      <c r="K95" s="37">
        <v>125.82</v>
      </c>
      <c r="L95" s="37">
        <f t="shared" si="26"/>
        <v>100</v>
      </c>
      <c r="M95" s="37"/>
      <c r="N95" s="37">
        <v>100</v>
      </c>
      <c r="O95" s="37"/>
      <c r="P95" s="37"/>
      <c r="Q95" s="23" t="s">
        <v>175</v>
      </c>
      <c r="R95" s="57"/>
    </row>
    <row r="96" spans="1:18" ht="33.75" customHeight="1">
      <c r="A96" s="17" t="s">
        <v>176</v>
      </c>
      <c r="B96" s="50"/>
      <c r="C96" s="11">
        <f t="shared" si="32"/>
        <v>0</v>
      </c>
      <c r="D96" s="11">
        <f t="shared" si="33"/>
        <v>0</v>
      </c>
      <c r="E96" s="34"/>
      <c r="F96" s="34"/>
      <c r="G96" s="34"/>
      <c r="H96" s="19"/>
      <c r="I96" s="19"/>
      <c r="J96" s="21">
        <v>160.38</v>
      </c>
      <c r="K96" s="37">
        <v>40.58</v>
      </c>
      <c r="L96" s="37">
        <f t="shared" si="26"/>
        <v>40.58</v>
      </c>
      <c r="M96" s="21"/>
      <c r="N96" s="21">
        <v>40.58</v>
      </c>
      <c r="O96" s="21"/>
      <c r="P96" s="21"/>
      <c r="Q96" s="23" t="s">
        <v>177</v>
      </c>
      <c r="R96" s="57"/>
    </row>
    <row r="97" spans="1:18" ht="33.75" customHeight="1">
      <c r="A97" s="17" t="s">
        <v>178</v>
      </c>
      <c r="B97" s="50"/>
      <c r="C97" s="11">
        <f t="shared" si="32"/>
        <v>0</v>
      </c>
      <c r="D97" s="11">
        <f t="shared" si="33"/>
        <v>0</v>
      </c>
      <c r="E97" s="34"/>
      <c r="F97" s="34"/>
      <c r="G97" s="34"/>
      <c r="H97" s="19"/>
      <c r="I97" s="19"/>
      <c r="J97" s="21">
        <v>226.54</v>
      </c>
      <c r="K97" s="37">
        <v>27.14</v>
      </c>
      <c r="L97" s="37">
        <f t="shared" si="26"/>
        <v>27.14</v>
      </c>
      <c r="M97" s="21"/>
      <c r="N97" s="21">
        <v>27.14</v>
      </c>
      <c r="O97" s="21"/>
      <c r="P97" s="21"/>
      <c r="Q97" s="23" t="s">
        <v>179</v>
      </c>
      <c r="R97" s="57"/>
    </row>
    <row r="98" spans="1:18" ht="42.75" customHeight="1">
      <c r="A98" s="17" t="s">
        <v>180</v>
      </c>
      <c r="B98" s="50"/>
      <c r="C98" s="11">
        <f t="shared" si="32"/>
        <v>0</v>
      </c>
      <c r="D98" s="11">
        <f t="shared" si="33"/>
        <v>0</v>
      </c>
      <c r="E98" s="34"/>
      <c r="F98" s="34"/>
      <c r="G98" s="34"/>
      <c r="H98" s="19"/>
      <c r="I98" s="19"/>
      <c r="J98" s="55">
        <v>80.68</v>
      </c>
      <c r="K98" s="37">
        <v>0</v>
      </c>
      <c r="L98" s="36">
        <f t="shared" si="26"/>
        <v>0</v>
      </c>
      <c r="M98" s="55"/>
      <c r="N98" s="55"/>
      <c r="O98" s="55"/>
      <c r="P98" s="55"/>
      <c r="Q98" s="23" t="s">
        <v>181</v>
      </c>
      <c r="R98" s="57"/>
    </row>
    <row r="99" spans="1:18" ht="33.75" customHeight="1">
      <c r="A99" s="71" t="s">
        <v>182</v>
      </c>
      <c r="B99" s="50">
        <v>435.91</v>
      </c>
      <c r="C99" s="11">
        <f t="shared" si="32"/>
        <v>0</v>
      </c>
      <c r="D99" s="11">
        <f t="shared" si="33"/>
        <v>0</v>
      </c>
      <c r="E99" s="34"/>
      <c r="F99" s="34"/>
      <c r="G99" s="34"/>
      <c r="H99" s="19"/>
      <c r="I99" s="19"/>
      <c r="J99" s="37">
        <v>435.91</v>
      </c>
      <c r="K99" s="37">
        <v>0</v>
      </c>
      <c r="L99" s="36">
        <f t="shared" si="26"/>
        <v>0</v>
      </c>
      <c r="M99" s="37"/>
      <c r="N99" s="37"/>
      <c r="O99" s="37"/>
      <c r="P99" s="37"/>
      <c r="Q99" s="23" t="s">
        <v>183</v>
      </c>
      <c r="R99" s="57" t="s">
        <v>173</v>
      </c>
    </row>
    <row r="100" spans="1:18" ht="33.75" customHeight="1">
      <c r="A100" s="71" t="s">
        <v>184</v>
      </c>
      <c r="B100" s="50">
        <v>613.01</v>
      </c>
      <c r="C100" s="11">
        <f t="shared" si="32"/>
        <v>300</v>
      </c>
      <c r="D100" s="21">
        <f t="shared" si="33"/>
        <v>200</v>
      </c>
      <c r="E100" s="34"/>
      <c r="F100" s="34">
        <v>200</v>
      </c>
      <c r="G100" s="34"/>
      <c r="H100" s="19"/>
      <c r="I100" s="19">
        <v>100</v>
      </c>
      <c r="J100" s="37">
        <v>313.01</v>
      </c>
      <c r="K100" s="37">
        <v>129.1</v>
      </c>
      <c r="L100" s="37">
        <f t="shared" si="26"/>
        <v>50</v>
      </c>
      <c r="M100" s="37"/>
      <c r="N100" s="37">
        <v>50</v>
      </c>
      <c r="O100" s="37"/>
      <c r="P100" s="37"/>
      <c r="Q100" s="23" t="s">
        <v>185</v>
      </c>
      <c r="R100" s="57" t="s">
        <v>173</v>
      </c>
    </row>
    <row r="101" spans="1:17" ht="33.75" customHeight="1">
      <c r="A101" s="20" t="s">
        <v>186</v>
      </c>
      <c r="B101" s="51">
        <v>9.52</v>
      </c>
      <c r="C101" s="11">
        <f t="shared" si="32"/>
        <v>0</v>
      </c>
      <c r="D101" s="21">
        <f t="shared" si="33"/>
        <v>0</v>
      </c>
      <c r="E101" s="34"/>
      <c r="F101" s="34"/>
      <c r="G101" s="34"/>
      <c r="H101" s="19"/>
      <c r="I101" s="19"/>
      <c r="J101" s="37">
        <v>13.8</v>
      </c>
      <c r="K101" s="37">
        <v>13.8</v>
      </c>
      <c r="L101" s="37">
        <f t="shared" si="26"/>
        <v>13.8</v>
      </c>
      <c r="M101" s="37"/>
      <c r="N101" s="37">
        <v>13.8</v>
      </c>
      <c r="O101" s="37"/>
      <c r="P101" s="37"/>
      <c r="Q101" s="17" t="s">
        <v>187</v>
      </c>
    </row>
    <row r="102" spans="1:17" ht="33" customHeight="1">
      <c r="A102" s="18" t="s">
        <v>188</v>
      </c>
      <c r="B102" s="34">
        <v>50</v>
      </c>
      <c r="C102" s="11">
        <f t="shared" si="32"/>
        <v>0</v>
      </c>
      <c r="D102" s="21">
        <f t="shared" si="33"/>
        <v>0</v>
      </c>
      <c r="E102" s="34"/>
      <c r="F102" s="34"/>
      <c r="G102" s="34"/>
      <c r="H102" s="19"/>
      <c r="I102" s="19"/>
      <c r="J102" s="37">
        <v>50</v>
      </c>
      <c r="K102" s="37">
        <v>50</v>
      </c>
      <c r="L102" s="37">
        <f t="shared" si="26"/>
        <v>0</v>
      </c>
      <c r="M102" s="37"/>
      <c r="N102" s="37"/>
      <c r="O102" s="37"/>
      <c r="P102" s="37"/>
      <c r="Q102" s="44" t="s">
        <v>189</v>
      </c>
    </row>
    <row r="103" spans="1:17" ht="33" customHeight="1">
      <c r="A103" s="18" t="s">
        <v>190</v>
      </c>
      <c r="B103" s="34">
        <v>1001.73</v>
      </c>
      <c r="C103" s="11">
        <f t="shared" si="32"/>
        <v>600</v>
      </c>
      <c r="D103" s="21">
        <f t="shared" si="33"/>
        <v>400</v>
      </c>
      <c r="E103" s="34"/>
      <c r="F103" s="34">
        <v>400</v>
      </c>
      <c r="G103" s="34"/>
      <c r="H103" s="19"/>
      <c r="I103" s="19">
        <v>200</v>
      </c>
      <c r="J103" s="37">
        <v>401.73</v>
      </c>
      <c r="K103" s="37">
        <v>25.7</v>
      </c>
      <c r="L103" s="37">
        <f t="shared" si="26"/>
        <v>0</v>
      </c>
      <c r="M103" s="37"/>
      <c r="N103" s="37"/>
      <c r="O103" s="37"/>
      <c r="P103" s="37"/>
      <c r="Q103" s="44" t="s">
        <v>191</v>
      </c>
    </row>
    <row r="104" spans="1:17" ht="33" customHeight="1">
      <c r="A104" s="17" t="s">
        <v>192</v>
      </c>
      <c r="B104" s="16">
        <v>491.05</v>
      </c>
      <c r="C104" s="11">
        <f t="shared" si="32"/>
        <v>290</v>
      </c>
      <c r="D104" s="21">
        <f t="shared" si="33"/>
        <v>290</v>
      </c>
      <c r="E104" s="22"/>
      <c r="F104" s="22">
        <v>190</v>
      </c>
      <c r="G104" s="22">
        <v>100</v>
      </c>
      <c r="H104" s="19"/>
      <c r="I104" s="19"/>
      <c r="J104" s="37">
        <v>201.05</v>
      </c>
      <c r="K104" s="37">
        <v>0</v>
      </c>
      <c r="L104" s="37">
        <f t="shared" si="26"/>
        <v>0</v>
      </c>
      <c r="M104" s="37"/>
      <c r="N104" s="37"/>
      <c r="O104" s="37"/>
      <c r="P104" s="37"/>
      <c r="Q104" s="30" t="s">
        <v>193</v>
      </c>
    </row>
    <row r="105" spans="1:17" ht="39.75" customHeight="1">
      <c r="A105" s="70" t="s">
        <v>194</v>
      </c>
      <c r="B105" s="16">
        <v>24911</v>
      </c>
      <c r="C105" s="11">
        <f t="shared" si="32"/>
        <v>8597</v>
      </c>
      <c r="D105" s="21">
        <f t="shared" si="33"/>
        <v>8390</v>
      </c>
      <c r="E105" s="21"/>
      <c r="F105" s="21">
        <v>5490</v>
      </c>
      <c r="G105" s="52">
        <v>2900</v>
      </c>
      <c r="H105" s="19"/>
      <c r="I105" s="19">
        <v>207</v>
      </c>
      <c r="J105" s="37">
        <v>13554</v>
      </c>
      <c r="K105" s="37">
        <v>4252.7</v>
      </c>
      <c r="L105" s="37">
        <f t="shared" si="26"/>
        <v>0</v>
      </c>
      <c r="M105" s="37"/>
      <c r="N105" s="37"/>
      <c r="O105" s="37"/>
      <c r="P105" s="37"/>
      <c r="Q105" s="30" t="s">
        <v>195</v>
      </c>
    </row>
    <row r="106" spans="1:17" ht="33" customHeight="1">
      <c r="A106" s="17" t="s">
        <v>196</v>
      </c>
      <c r="B106" s="16">
        <v>536.99</v>
      </c>
      <c r="C106" s="11">
        <f t="shared" si="32"/>
        <v>240</v>
      </c>
      <c r="D106" s="21">
        <f t="shared" si="33"/>
        <v>150</v>
      </c>
      <c r="E106" s="34"/>
      <c r="F106" s="34">
        <v>150</v>
      </c>
      <c r="G106" s="34"/>
      <c r="H106" s="19"/>
      <c r="I106" s="19">
        <v>90</v>
      </c>
      <c r="J106" s="37">
        <v>296.99</v>
      </c>
      <c r="K106" s="37">
        <v>75.2</v>
      </c>
      <c r="L106" s="37">
        <f t="shared" si="26"/>
        <v>100</v>
      </c>
      <c r="M106" s="37"/>
      <c r="N106" s="37">
        <v>100</v>
      </c>
      <c r="O106" s="37"/>
      <c r="P106" s="37"/>
      <c r="Q106" s="30" t="s">
        <v>197</v>
      </c>
    </row>
    <row r="107" spans="1:17" ht="33" customHeight="1">
      <c r="A107" s="17" t="s">
        <v>198</v>
      </c>
      <c r="B107" s="16">
        <v>798.22</v>
      </c>
      <c r="C107" s="11">
        <f t="shared" si="32"/>
        <v>240</v>
      </c>
      <c r="D107" s="21">
        <f t="shared" si="33"/>
        <v>240</v>
      </c>
      <c r="E107" s="34"/>
      <c r="F107" s="34">
        <v>240</v>
      </c>
      <c r="G107" s="34"/>
      <c r="H107" s="19"/>
      <c r="I107" s="19"/>
      <c r="J107" s="37">
        <v>558.22</v>
      </c>
      <c r="K107" s="37">
        <v>558.22</v>
      </c>
      <c r="L107" s="37">
        <f t="shared" si="26"/>
        <v>500</v>
      </c>
      <c r="M107" s="37"/>
      <c r="N107" s="37">
        <v>500</v>
      </c>
      <c r="O107" s="37"/>
      <c r="P107" s="37"/>
      <c r="Q107" s="23" t="s">
        <v>199</v>
      </c>
    </row>
    <row r="108" spans="1:17" ht="33" customHeight="1">
      <c r="A108" s="17" t="s">
        <v>200</v>
      </c>
      <c r="B108" s="16">
        <v>1700</v>
      </c>
      <c r="C108" s="11">
        <f t="shared" si="32"/>
        <v>0</v>
      </c>
      <c r="D108" s="11">
        <f t="shared" si="33"/>
        <v>0</v>
      </c>
      <c r="E108" s="34"/>
      <c r="F108" s="34"/>
      <c r="G108" s="34"/>
      <c r="H108" s="19"/>
      <c r="I108" s="19"/>
      <c r="J108" s="37">
        <v>1700</v>
      </c>
      <c r="K108" s="37">
        <v>0</v>
      </c>
      <c r="L108" s="36">
        <f t="shared" si="26"/>
        <v>0</v>
      </c>
      <c r="M108" s="37"/>
      <c r="N108" s="37"/>
      <c r="O108" s="37"/>
      <c r="P108" s="37"/>
      <c r="Q108" s="23" t="s">
        <v>201</v>
      </c>
    </row>
    <row r="109" spans="1:17" ht="33" customHeight="1">
      <c r="A109" s="17" t="s">
        <v>202</v>
      </c>
      <c r="B109" s="16">
        <v>153.6</v>
      </c>
      <c r="C109" s="11">
        <f t="shared" si="32"/>
        <v>0</v>
      </c>
      <c r="D109" s="11">
        <f t="shared" si="33"/>
        <v>0</v>
      </c>
      <c r="E109" s="34"/>
      <c r="F109" s="34"/>
      <c r="G109" s="34"/>
      <c r="H109" s="19"/>
      <c r="I109" s="19"/>
      <c r="J109" s="37">
        <v>153.6</v>
      </c>
      <c r="K109" s="37">
        <v>0</v>
      </c>
      <c r="L109" s="36">
        <f t="shared" si="26"/>
        <v>0</v>
      </c>
      <c r="M109" s="37"/>
      <c r="N109" s="37"/>
      <c r="O109" s="37"/>
      <c r="P109" s="37"/>
      <c r="Q109" s="23" t="s">
        <v>203</v>
      </c>
    </row>
    <row r="110" spans="1:17" ht="33" customHeight="1">
      <c r="A110" s="17" t="s">
        <v>204</v>
      </c>
      <c r="B110" s="16">
        <v>160</v>
      </c>
      <c r="C110" s="11">
        <f t="shared" si="32"/>
        <v>100</v>
      </c>
      <c r="D110" s="21">
        <f t="shared" si="33"/>
        <v>100</v>
      </c>
      <c r="E110" s="34"/>
      <c r="F110" s="34">
        <v>100</v>
      </c>
      <c r="G110" s="34"/>
      <c r="H110" s="19"/>
      <c r="I110" s="19"/>
      <c r="J110" s="37">
        <v>60</v>
      </c>
      <c r="K110" s="37">
        <v>32</v>
      </c>
      <c r="L110" s="36">
        <f t="shared" si="26"/>
        <v>0</v>
      </c>
      <c r="M110" s="37"/>
      <c r="N110" s="37"/>
      <c r="O110" s="37"/>
      <c r="P110" s="37"/>
      <c r="Q110" s="23" t="s">
        <v>205</v>
      </c>
    </row>
    <row r="111" spans="1:17" ht="33" customHeight="1">
      <c r="A111" s="53" t="s">
        <v>206</v>
      </c>
      <c r="B111" s="16">
        <v>264.19</v>
      </c>
      <c r="C111" s="11">
        <f t="shared" si="32"/>
        <v>100</v>
      </c>
      <c r="D111" s="11">
        <f t="shared" si="33"/>
        <v>0</v>
      </c>
      <c r="E111" s="34"/>
      <c r="F111" s="34"/>
      <c r="G111" s="34"/>
      <c r="H111" s="19"/>
      <c r="I111" s="19">
        <v>100</v>
      </c>
      <c r="J111" s="37">
        <v>164.19</v>
      </c>
      <c r="K111" s="37">
        <v>0</v>
      </c>
      <c r="L111" s="36">
        <f t="shared" si="26"/>
        <v>0</v>
      </c>
      <c r="M111" s="37"/>
      <c r="N111" s="37"/>
      <c r="O111" s="37"/>
      <c r="P111" s="37"/>
      <c r="Q111" s="23" t="s">
        <v>207</v>
      </c>
    </row>
    <row r="112" spans="1:17" ht="33" customHeight="1">
      <c r="A112" s="53" t="s">
        <v>208</v>
      </c>
      <c r="B112" s="16"/>
      <c r="C112" s="11"/>
      <c r="D112" s="11"/>
      <c r="E112" s="34"/>
      <c r="F112" s="34"/>
      <c r="G112" s="34"/>
      <c r="H112" s="19"/>
      <c r="I112" s="19"/>
      <c r="J112" s="37">
        <v>1005.2</v>
      </c>
      <c r="K112" s="37">
        <v>300</v>
      </c>
      <c r="L112" s="37">
        <f t="shared" si="26"/>
        <v>100</v>
      </c>
      <c r="M112" s="37"/>
      <c r="N112" s="37">
        <v>100</v>
      </c>
      <c r="O112" s="37"/>
      <c r="P112" s="37"/>
      <c r="Q112" s="23" t="s">
        <v>209</v>
      </c>
    </row>
    <row r="113" spans="1:17" ht="33" customHeight="1">
      <c r="A113" s="53" t="s">
        <v>210</v>
      </c>
      <c r="B113" s="16"/>
      <c r="C113" s="11"/>
      <c r="D113" s="11"/>
      <c r="E113" s="34"/>
      <c r="F113" s="34"/>
      <c r="G113" s="34"/>
      <c r="H113" s="19"/>
      <c r="I113" s="19"/>
      <c r="J113" s="37">
        <v>39.6</v>
      </c>
      <c r="K113" s="37">
        <v>12.3</v>
      </c>
      <c r="L113" s="37">
        <f t="shared" si="26"/>
        <v>0</v>
      </c>
      <c r="M113" s="37"/>
      <c r="N113" s="37"/>
      <c r="O113" s="37"/>
      <c r="P113" s="37"/>
      <c r="Q113" s="23" t="s">
        <v>211</v>
      </c>
    </row>
    <row r="114" spans="1:17" ht="33" customHeight="1">
      <c r="A114" s="53" t="s">
        <v>212</v>
      </c>
      <c r="B114" s="16"/>
      <c r="C114" s="11"/>
      <c r="D114" s="11"/>
      <c r="E114" s="34"/>
      <c r="F114" s="34"/>
      <c r="G114" s="34"/>
      <c r="H114" s="19"/>
      <c r="I114" s="19"/>
      <c r="J114" s="37">
        <v>1135</v>
      </c>
      <c r="K114" s="37">
        <v>227</v>
      </c>
      <c r="L114" s="37">
        <f t="shared" si="26"/>
        <v>0</v>
      </c>
      <c r="M114" s="37"/>
      <c r="N114" s="37"/>
      <c r="O114" s="37"/>
      <c r="P114" s="37"/>
      <c r="Q114" s="23" t="s">
        <v>213</v>
      </c>
    </row>
    <row r="115" spans="1:18" ht="33" customHeight="1">
      <c r="A115" s="53" t="s">
        <v>214</v>
      </c>
      <c r="B115" s="16"/>
      <c r="C115" s="11"/>
      <c r="D115" s="11"/>
      <c r="E115" s="34"/>
      <c r="F115" s="34"/>
      <c r="G115" s="34"/>
      <c r="H115" s="19"/>
      <c r="I115" s="19"/>
      <c r="J115" s="37">
        <v>2820</v>
      </c>
      <c r="K115" s="37">
        <v>564</v>
      </c>
      <c r="L115" s="37">
        <f t="shared" si="26"/>
        <v>1022.31</v>
      </c>
      <c r="M115" s="37"/>
      <c r="N115" s="37">
        <v>1022.31</v>
      </c>
      <c r="O115" s="37"/>
      <c r="P115" s="37"/>
      <c r="Q115" s="23" t="s">
        <v>215</v>
      </c>
      <c r="R115" s="2">
        <v>109</v>
      </c>
    </row>
    <row r="116" spans="1:17" ht="30.75" customHeight="1">
      <c r="A116" s="30" t="s">
        <v>216</v>
      </c>
      <c r="B116" s="19">
        <v>65.37</v>
      </c>
      <c r="C116" s="11">
        <f>D116+I116</f>
        <v>30</v>
      </c>
      <c r="D116" s="21">
        <f>SUM(E116:H116)</f>
        <v>30</v>
      </c>
      <c r="E116" s="19">
        <v>30</v>
      </c>
      <c r="F116" s="19"/>
      <c r="G116" s="19"/>
      <c r="H116" s="19"/>
      <c r="I116" s="19"/>
      <c r="J116" s="37">
        <v>35.37</v>
      </c>
      <c r="K116" s="37">
        <v>15.5</v>
      </c>
      <c r="L116" s="37">
        <f t="shared" si="26"/>
        <v>35.37</v>
      </c>
      <c r="M116" s="37">
        <v>35.37</v>
      </c>
      <c r="N116" s="37"/>
      <c r="O116" s="37"/>
      <c r="P116" s="37"/>
      <c r="Q116" s="23" t="s">
        <v>217</v>
      </c>
    </row>
    <row r="117" spans="1:17" ht="30.75" customHeight="1">
      <c r="A117" s="53" t="s">
        <v>218</v>
      </c>
      <c r="B117" s="19"/>
      <c r="C117" s="11"/>
      <c r="D117" s="21"/>
      <c r="E117" s="19"/>
      <c r="F117" s="19"/>
      <c r="G117" s="19"/>
      <c r="H117" s="19"/>
      <c r="I117" s="19"/>
      <c r="J117" s="37">
        <v>6487.73</v>
      </c>
      <c r="K117" s="37">
        <v>0</v>
      </c>
      <c r="L117" s="36">
        <f t="shared" si="26"/>
        <v>0</v>
      </c>
      <c r="M117" s="37"/>
      <c r="N117" s="37"/>
      <c r="O117" s="37"/>
      <c r="P117" s="37"/>
      <c r="Q117" s="23" t="s">
        <v>219</v>
      </c>
    </row>
    <row r="118" spans="1:17" ht="30.75" customHeight="1">
      <c r="A118" s="30" t="s">
        <v>220</v>
      </c>
      <c r="B118" s="19"/>
      <c r="C118" s="11"/>
      <c r="D118" s="21"/>
      <c r="E118" s="19"/>
      <c r="F118" s="19"/>
      <c r="G118" s="19"/>
      <c r="H118" s="19"/>
      <c r="I118" s="19"/>
      <c r="J118" s="37">
        <v>5184.28</v>
      </c>
      <c r="K118" s="37">
        <v>0</v>
      </c>
      <c r="L118" s="36">
        <f t="shared" si="26"/>
        <v>0</v>
      </c>
      <c r="M118" s="37"/>
      <c r="N118" s="37"/>
      <c r="O118" s="37"/>
      <c r="P118" s="37"/>
      <c r="Q118" s="23" t="s">
        <v>221</v>
      </c>
    </row>
    <row r="119" spans="1:17" ht="30.75" customHeight="1">
      <c r="A119" s="53" t="s">
        <v>222</v>
      </c>
      <c r="B119" s="19"/>
      <c r="C119" s="11"/>
      <c r="D119" s="21"/>
      <c r="E119" s="19"/>
      <c r="F119" s="19"/>
      <c r="G119" s="19"/>
      <c r="H119" s="19"/>
      <c r="I119" s="19"/>
      <c r="J119" s="37">
        <v>548.23</v>
      </c>
      <c r="K119" s="37">
        <v>0</v>
      </c>
      <c r="L119" s="36">
        <f t="shared" si="26"/>
        <v>0</v>
      </c>
      <c r="M119" s="37"/>
      <c r="N119" s="37"/>
      <c r="O119" s="37"/>
      <c r="P119" s="37"/>
      <c r="Q119" s="23" t="s">
        <v>223</v>
      </c>
    </row>
    <row r="120" spans="1:17" ht="30.75" customHeight="1">
      <c r="A120" s="53" t="s">
        <v>224</v>
      </c>
      <c r="B120" s="19"/>
      <c r="C120" s="11"/>
      <c r="D120" s="21"/>
      <c r="E120" s="19"/>
      <c r="F120" s="19"/>
      <c r="G120" s="19"/>
      <c r="H120" s="19"/>
      <c r="I120" s="19"/>
      <c r="J120" s="37">
        <v>45.7</v>
      </c>
      <c r="K120" s="37">
        <v>0</v>
      </c>
      <c r="L120" s="36">
        <f t="shared" si="26"/>
        <v>0</v>
      </c>
      <c r="M120" s="37"/>
      <c r="N120" s="37"/>
      <c r="O120" s="37"/>
      <c r="P120" s="37"/>
      <c r="Q120" s="23" t="s">
        <v>225</v>
      </c>
    </row>
    <row r="121" spans="1:17" ht="30.75" customHeight="1">
      <c r="A121" s="53" t="s">
        <v>226</v>
      </c>
      <c r="B121" s="19"/>
      <c r="C121" s="11"/>
      <c r="D121" s="21"/>
      <c r="E121" s="19"/>
      <c r="F121" s="19"/>
      <c r="G121" s="19"/>
      <c r="H121" s="19"/>
      <c r="I121" s="19"/>
      <c r="J121" s="37">
        <v>66.32</v>
      </c>
      <c r="K121" s="37">
        <v>66.32</v>
      </c>
      <c r="L121" s="36">
        <f t="shared" si="26"/>
        <v>0</v>
      </c>
      <c r="M121" s="37"/>
      <c r="N121" s="37"/>
      <c r="O121" s="37"/>
      <c r="P121" s="37"/>
      <c r="Q121" s="23" t="s">
        <v>227</v>
      </c>
    </row>
    <row r="122" spans="1:17" ht="33" customHeight="1">
      <c r="A122" s="24" t="s">
        <v>228</v>
      </c>
      <c r="B122" s="14">
        <f>SUM(B123:B141)</f>
        <v>400</v>
      </c>
      <c r="C122" s="11">
        <f>D122+I122</f>
        <v>0</v>
      </c>
      <c r="D122" s="11">
        <f>SUM(E122:H122)</f>
        <v>0</v>
      </c>
      <c r="E122" s="14">
        <f>SUM(E123:E141)</f>
        <v>0</v>
      </c>
      <c r="F122" s="14">
        <f>SUM(F123:F141)</f>
        <v>0</v>
      </c>
      <c r="G122" s="14"/>
      <c r="H122" s="14">
        <f>SUM(H123:H141)</f>
        <v>0</v>
      </c>
      <c r="I122" s="14"/>
      <c r="J122" s="36">
        <f>SUM(J123:J141)</f>
        <v>6396.189999999999</v>
      </c>
      <c r="K122" s="36">
        <f>SUM(K123:K141)</f>
        <v>1854.4399999999996</v>
      </c>
      <c r="L122" s="36">
        <f t="shared" si="26"/>
        <v>1423.6200000000001</v>
      </c>
      <c r="M122" s="36">
        <f>SUM(M123:M141)</f>
        <v>0</v>
      </c>
      <c r="N122" s="36">
        <f>SUM(N123:N141)</f>
        <v>775.95</v>
      </c>
      <c r="O122" s="36">
        <f>SUM(O123:O141)</f>
        <v>0</v>
      </c>
      <c r="P122" s="36">
        <f>SUM(P123:P141)</f>
        <v>647.6700000000001</v>
      </c>
      <c r="Q122" s="23"/>
    </row>
    <row r="123" spans="1:18" ht="39.75" customHeight="1">
      <c r="A123" s="72" t="s">
        <v>229</v>
      </c>
      <c r="B123" s="16">
        <v>400</v>
      </c>
      <c r="C123" s="11">
        <f>D123+I123</f>
        <v>0</v>
      </c>
      <c r="D123" s="11">
        <f>SUM(E123:H123)</f>
        <v>0</v>
      </c>
      <c r="E123" s="34"/>
      <c r="F123" s="34"/>
      <c r="G123" s="34"/>
      <c r="H123" s="19"/>
      <c r="I123" s="19"/>
      <c r="J123" s="37">
        <v>188.44</v>
      </c>
      <c r="K123" s="37">
        <v>15.2</v>
      </c>
      <c r="L123" s="36">
        <f t="shared" si="26"/>
        <v>50</v>
      </c>
      <c r="M123" s="37"/>
      <c r="N123" s="37">
        <v>50</v>
      </c>
      <c r="O123" s="37"/>
      <c r="P123" s="37"/>
      <c r="Q123" s="23" t="s">
        <v>230</v>
      </c>
      <c r="R123" s="57" t="s">
        <v>173</v>
      </c>
    </row>
    <row r="124" spans="1:17" ht="33" customHeight="1">
      <c r="A124" s="54" t="s">
        <v>231</v>
      </c>
      <c r="B124" s="16"/>
      <c r="C124" s="11"/>
      <c r="D124" s="11"/>
      <c r="E124" s="34"/>
      <c r="F124" s="34"/>
      <c r="G124" s="34"/>
      <c r="H124" s="19"/>
      <c r="I124" s="19"/>
      <c r="J124" s="37">
        <v>1360.88</v>
      </c>
      <c r="K124" s="37">
        <v>364</v>
      </c>
      <c r="L124" s="36">
        <f t="shared" si="26"/>
        <v>250</v>
      </c>
      <c r="M124" s="37"/>
      <c r="N124" s="37">
        <v>250</v>
      </c>
      <c r="O124" s="37"/>
      <c r="P124" s="37"/>
      <c r="Q124" s="23"/>
    </row>
    <row r="125" spans="1:17" ht="33" customHeight="1">
      <c r="A125" s="54" t="s">
        <v>232</v>
      </c>
      <c r="B125" s="16"/>
      <c r="C125" s="11"/>
      <c r="D125" s="11"/>
      <c r="E125" s="34"/>
      <c r="F125" s="34"/>
      <c r="G125" s="34"/>
      <c r="H125" s="19"/>
      <c r="I125" s="19"/>
      <c r="J125" s="37">
        <v>1705.76</v>
      </c>
      <c r="K125" s="37">
        <v>442</v>
      </c>
      <c r="L125" s="36">
        <f t="shared" si="26"/>
        <v>350</v>
      </c>
      <c r="M125" s="37"/>
      <c r="N125" s="37">
        <v>350</v>
      </c>
      <c r="O125" s="37"/>
      <c r="P125" s="37"/>
      <c r="Q125" s="23"/>
    </row>
    <row r="126" spans="1:17" ht="33" customHeight="1">
      <c r="A126" s="54" t="s">
        <v>233</v>
      </c>
      <c r="B126" s="16"/>
      <c r="C126" s="11"/>
      <c r="D126" s="11"/>
      <c r="E126" s="34"/>
      <c r="F126" s="34"/>
      <c r="G126" s="34"/>
      <c r="H126" s="19"/>
      <c r="I126" s="19"/>
      <c r="J126" s="37">
        <v>1617</v>
      </c>
      <c r="K126" s="37">
        <v>0</v>
      </c>
      <c r="L126" s="36">
        <f t="shared" si="26"/>
        <v>0</v>
      </c>
      <c r="M126" s="37"/>
      <c r="N126" s="37"/>
      <c r="O126" s="37"/>
      <c r="P126" s="37"/>
      <c r="Q126" s="23"/>
    </row>
    <row r="127" spans="1:17" ht="33" customHeight="1">
      <c r="A127" s="54" t="s">
        <v>234</v>
      </c>
      <c r="B127" s="16"/>
      <c r="C127" s="11"/>
      <c r="D127" s="11"/>
      <c r="E127" s="34"/>
      <c r="F127" s="34"/>
      <c r="G127" s="34"/>
      <c r="H127" s="19"/>
      <c r="I127" s="19"/>
      <c r="J127" s="37">
        <v>7.61</v>
      </c>
      <c r="K127" s="37">
        <v>0</v>
      </c>
      <c r="L127" s="36">
        <f t="shared" si="26"/>
        <v>7.61</v>
      </c>
      <c r="M127" s="37"/>
      <c r="N127" s="37">
        <v>7.61</v>
      </c>
      <c r="O127" s="37"/>
      <c r="P127" s="37"/>
      <c r="Q127" s="23"/>
    </row>
    <row r="128" spans="1:17" ht="33" customHeight="1">
      <c r="A128" s="73" t="s">
        <v>235</v>
      </c>
      <c r="B128" s="16"/>
      <c r="C128" s="11"/>
      <c r="D128" s="11"/>
      <c r="E128" s="34"/>
      <c r="F128" s="34"/>
      <c r="G128" s="34"/>
      <c r="H128" s="19"/>
      <c r="I128" s="19"/>
      <c r="J128" s="37">
        <v>127.23</v>
      </c>
      <c r="K128" s="37">
        <v>34.9</v>
      </c>
      <c r="L128" s="36">
        <f t="shared" si="26"/>
        <v>60</v>
      </c>
      <c r="M128" s="37"/>
      <c r="N128" s="37"/>
      <c r="O128" s="37"/>
      <c r="P128" s="37">
        <v>60</v>
      </c>
      <c r="Q128" s="23"/>
    </row>
    <row r="129" spans="1:17" ht="33" customHeight="1">
      <c r="A129" s="73" t="s">
        <v>236</v>
      </c>
      <c r="B129" s="16"/>
      <c r="C129" s="11"/>
      <c r="D129" s="11"/>
      <c r="E129" s="34"/>
      <c r="F129" s="34"/>
      <c r="G129" s="34"/>
      <c r="H129" s="19"/>
      <c r="I129" s="19"/>
      <c r="J129" s="37">
        <v>65.6</v>
      </c>
      <c r="K129" s="37">
        <v>15.5</v>
      </c>
      <c r="L129" s="36">
        <f t="shared" si="26"/>
        <v>50</v>
      </c>
      <c r="M129" s="37"/>
      <c r="N129" s="37"/>
      <c r="O129" s="37"/>
      <c r="P129" s="37">
        <v>50</v>
      </c>
      <c r="Q129" s="23"/>
    </row>
    <row r="130" spans="1:17" ht="33" customHeight="1">
      <c r="A130" s="54" t="s">
        <v>237</v>
      </c>
      <c r="B130" s="16"/>
      <c r="C130" s="11"/>
      <c r="D130" s="11"/>
      <c r="E130" s="34"/>
      <c r="F130" s="34"/>
      <c r="G130" s="34"/>
      <c r="H130" s="19"/>
      <c r="I130" s="19"/>
      <c r="J130" s="37">
        <v>45.83</v>
      </c>
      <c r="K130" s="37">
        <v>0</v>
      </c>
      <c r="L130" s="36">
        <f t="shared" si="26"/>
        <v>0</v>
      </c>
      <c r="M130" s="37"/>
      <c r="N130" s="37"/>
      <c r="O130" s="37"/>
      <c r="P130" s="37"/>
      <c r="Q130" s="23"/>
    </row>
    <row r="131" spans="1:17" ht="33" customHeight="1">
      <c r="A131" s="54" t="s">
        <v>238</v>
      </c>
      <c r="B131" s="16"/>
      <c r="C131" s="11"/>
      <c r="D131" s="11"/>
      <c r="E131" s="34"/>
      <c r="F131" s="34"/>
      <c r="G131" s="34"/>
      <c r="H131" s="19"/>
      <c r="I131" s="19"/>
      <c r="J131" s="37">
        <v>220</v>
      </c>
      <c r="K131" s="37">
        <v>0</v>
      </c>
      <c r="L131" s="36">
        <f t="shared" si="26"/>
        <v>0</v>
      </c>
      <c r="M131" s="37"/>
      <c r="N131" s="37"/>
      <c r="O131" s="37"/>
      <c r="P131" s="37"/>
      <c r="Q131" s="23"/>
    </row>
    <row r="132" spans="1:17" ht="33" customHeight="1">
      <c r="A132" s="73" t="s">
        <v>239</v>
      </c>
      <c r="B132" s="16"/>
      <c r="C132" s="11"/>
      <c r="D132" s="11"/>
      <c r="E132" s="34"/>
      <c r="F132" s="34"/>
      <c r="G132" s="34"/>
      <c r="H132" s="19"/>
      <c r="I132" s="19"/>
      <c r="J132" s="37">
        <v>113.32</v>
      </c>
      <c r="K132" s="37">
        <v>113.32</v>
      </c>
      <c r="L132" s="36">
        <f t="shared" si="26"/>
        <v>50</v>
      </c>
      <c r="M132" s="37"/>
      <c r="N132" s="37"/>
      <c r="O132" s="37"/>
      <c r="P132" s="37">
        <v>50</v>
      </c>
      <c r="Q132" s="23"/>
    </row>
    <row r="133" spans="1:17" ht="33" customHeight="1">
      <c r="A133" s="73" t="s">
        <v>240</v>
      </c>
      <c r="B133" s="16"/>
      <c r="C133" s="11"/>
      <c r="D133" s="11"/>
      <c r="E133" s="34"/>
      <c r="F133" s="34"/>
      <c r="G133" s="34"/>
      <c r="H133" s="19"/>
      <c r="I133" s="19"/>
      <c r="J133" s="37">
        <v>86.08</v>
      </c>
      <c r="K133" s="37">
        <v>86.08</v>
      </c>
      <c r="L133" s="36">
        <f aca="true" t="shared" si="37" ref="L133:L197">SUM(M133:P133)</f>
        <v>0</v>
      </c>
      <c r="M133" s="37"/>
      <c r="N133" s="37"/>
      <c r="O133" s="37"/>
      <c r="P133" s="37"/>
      <c r="Q133" s="23"/>
    </row>
    <row r="134" spans="1:17" ht="33" customHeight="1">
      <c r="A134" s="73" t="s">
        <v>241</v>
      </c>
      <c r="B134" s="16"/>
      <c r="C134" s="11"/>
      <c r="D134" s="11"/>
      <c r="E134" s="34"/>
      <c r="F134" s="34"/>
      <c r="G134" s="34"/>
      <c r="H134" s="19"/>
      <c r="I134" s="19"/>
      <c r="J134" s="37">
        <v>104.8</v>
      </c>
      <c r="K134" s="37">
        <v>104.8</v>
      </c>
      <c r="L134" s="36">
        <f t="shared" si="37"/>
        <v>90</v>
      </c>
      <c r="M134" s="37"/>
      <c r="N134" s="37"/>
      <c r="O134" s="37"/>
      <c r="P134" s="37">
        <v>90</v>
      </c>
      <c r="Q134" s="23"/>
    </row>
    <row r="135" spans="1:17" ht="33" customHeight="1">
      <c r="A135" s="73" t="s">
        <v>242</v>
      </c>
      <c r="B135" s="16"/>
      <c r="C135" s="11"/>
      <c r="D135" s="11"/>
      <c r="E135" s="34"/>
      <c r="F135" s="34"/>
      <c r="G135" s="34"/>
      <c r="H135" s="19"/>
      <c r="I135" s="19"/>
      <c r="J135" s="37">
        <v>38.07</v>
      </c>
      <c r="K135" s="37">
        <v>38.07</v>
      </c>
      <c r="L135" s="36">
        <f t="shared" si="37"/>
        <v>0</v>
      </c>
      <c r="M135" s="37"/>
      <c r="N135" s="37"/>
      <c r="O135" s="37"/>
      <c r="P135" s="37"/>
      <c r="Q135" s="23"/>
    </row>
    <row r="136" spans="1:17" ht="33" customHeight="1">
      <c r="A136" s="73" t="s">
        <v>243</v>
      </c>
      <c r="B136" s="16"/>
      <c r="C136" s="11"/>
      <c r="D136" s="11"/>
      <c r="E136" s="34"/>
      <c r="F136" s="34"/>
      <c r="G136" s="34"/>
      <c r="H136" s="19"/>
      <c r="I136" s="19"/>
      <c r="J136" s="37">
        <v>99.55999999999995</v>
      </c>
      <c r="K136" s="37">
        <v>99.56</v>
      </c>
      <c r="L136" s="36">
        <f t="shared" si="37"/>
        <v>0</v>
      </c>
      <c r="M136" s="37"/>
      <c r="N136" s="37"/>
      <c r="O136" s="37"/>
      <c r="P136" s="37"/>
      <c r="Q136" s="23"/>
    </row>
    <row r="137" spans="1:17" ht="33" customHeight="1">
      <c r="A137" s="73" t="s">
        <v>244</v>
      </c>
      <c r="B137" s="16"/>
      <c r="C137" s="11"/>
      <c r="D137" s="11"/>
      <c r="E137" s="34"/>
      <c r="F137" s="34"/>
      <c r="G137" s="34"/>
      <c r="H137" s="19"/>
      <c r="I137" s="19"/>
      <c r="J137" s="37">
        <v>152.55</v>
      </c>
      <c r="K137" s="37">
        <v>152.55</v>
      </c>
      <c r="L137" s="36">
        <f t="shared" si="37"/>
        <v>152.55</v>
      </c>
      <c r="M137" s="37"/>
      <c r="N137" s="37"/>
      <c r="O137" s="37"/>
      <c r="P137" s="37">
        <v>152.55</v>
      </c>
      <c r="Q137" s="23"/>
    </row>
    <row r="138" spans="1:17" ht="33" customHeight="1">
      <c r="A138" s="73" t="s">
        <v>245</v>
      </c>
      <c r="B138" s="16"/>
      <c r="C138" s="11"/>
      <c r="D138" s="11"/>
      <c r="E138" s="34"/>
      <c r="F138" s="34"/>
      <c r="G138" s="34"/>
      <c r="H138" s="19"/>
      <c r="I138" s="19"/>
      <c r="J138" s="37">
        <v>181.13</v>
      </c>
      <c r="K138" s="37">
        <v>181.13</v>
      </c>
      <c r="L138" s="36">
        <f t="shared" si="37"/>
        <v>181.13</v>
      </c>
      <c r="M138" s="37"/>
      <c r="N138" s="37"/>
      <c r="O138" s="37"/>
      <c r="P138" s="37">
        <v>181.13</v>
      </c>
      <c r="Q138" s="23"/>
    </row>
    <row r="139" spans="1:17" ht="48" customHeight="1">
      <c r="A139" s="54" t="s">
        <v>246</v>
      </c>
      <c r="B139" s="16"/>
      <c r="C139" s="11"/>
      <c r="D139" s="11"/>
      <c r="E139" s="34"/>
      <c r="F139" s="34"/>
      <c r="G139" s="34"/>
      <c r="H139" s="19"/>
      <c r="I139" s="19"/>
      <c r="J139" s="37">
        <v>118.34</v>
      </c>
      <c r="K139" s="37">
        <v>118.34</v>
      </c>
      <c r="L139" s="36">
        <f t="shared" si="37"/>
        <v>118.34</v>
      </c>
      <c r="M139" s="37"/>
      <c r="N139" s="37">
        <v>118.34</v>
      </c>
      <c r="O139" s="37"/>
      <c r="P139" s="37"/>
      <c r="Q139" s="23"/>
    </row>
    <row r="140" spans="1:17" ht="33" customHeight="1">
      <c r="A140" s="73" t="s">
        <v>247</v>
      </c>
      <c r="B140" s="16"/>
      <c r="C140" s="11"/>
      <c r="D140" s="11"/>
      <c r="E140" s="34"/>
      <c r="F140" s="34"/>
      <c r="G140" s="34"/>
      <c r="H140" s="19"/>
      <c r="I140" s="19"/>
      <c r="J140" s="37">
        <v>63.99</v>
      </c>
      <c r="K140" s="37">
        <v>63.99</v>
      </c>
      <c r="L140" s="36">
        <f t="shared" si="37"/>
        <v>63.99</v>
      </c>
      <c r="M140" s="37"/>
      <c r="N140" s="37"/>
      <c r="O140" s="37"/>
      <c r="P140" s="37">
        <v>63.99</v>
      </c>
      <c r="Q140" s="23"/>
    </row>
    <row r="141" spans="1:17" ht="33" customHeight="1">
      <c r="A141" s="54" t="s">
        <v>248</v>
      </c>
      <c r="B141" s="16"/>
      <c r="C141" s="11"/>
      <c r="D141" s="11"/>
      <c r="E141" s="34"/>
      <c r="F141" s="34"/>
      <c r="G141" s="34"/>
      <c r="H141" s="19"/>
      <c r="I141" s="19"/>
      <c r="J141" s="37">
        <v>100</v>
      </c>
      <c r="K141" s="37">
        <v>25</v>
      </c>
      <c r="L141" s="36">
        <f t="shared" si="37"/>
        <v>0</v>
      </c>
      <c r="M141" s="37"/>
      <c r="N141" s="37"/>
      <c r="O141" s="37"/>
      <c r="P141" s="37"/>
      <c r="Q141" s="23"/>
    </row>
    <row r="142" spans="1:17" ht="33.75" customHeight="1">
      <c r="A142" s="48" t="s">
        <v>249</v>
      </c>
      <c r="B142" s="47">
        <f aca="true" t="shared" si="38" ref="B142:I142">SUM(B78:B78)</f>
        <v>23.35</v>
      </c>
      <c r="C142" s="11">
        <f>D142+I142</f>
        <v>0</v>
      </c>
      <c r="D142" s="11">
        <f>SUM(E142:H142)</f>
        <v>0</v>
      </c>
      <c r="E142" s="47">
        <f t="shared" si="38"/>
        <v>0</v>
      </c>
      <c r="F142" s="47">
        <f t="shared" si="38"/>
        <v>0</v>
      </c>
      <c r="G142" s="47">
        <f t="shared" si="38"/>
        <v>0</v>
      </c>
      <c r="H142" s="47">
        <f t="shared" si="38"/>
        <v>0</v>
      </c>
      <c r="I142" s="47">
        <f t="shared" si="38"/>
        <v>0</v>
      </c>
      <c r="J142" s="36">
        <f aca="true" t="shared" si="39" ref="J142:P142">SUM(J143:J145)</f>
        <v>1676.41</v>
      </c>
      <c r="K142" s="36">
        <f t="shared" si="39"/>
        <v>118.43</v>
      </c>
      <c r="L142" s="36">
        <f t="shared" si="37"/>
        <v>753.76</v>
      </c>
      <c r="M142" s="36">
        <f t="shared" si="39"/>
        <v>273.14</v>
      </c>
      <c r="N142" s="36">
        <f t="shared" si="39"/>
        <v>436.89</v>
      </c>
      <c r="O142" s="36">
        <f t="shared" si="39"/>
        <v>43.73</v>
      </c>
      <c r="P142" s="36">
        <f t="shared" si="39"/>
        <v>0</v>
      </c>
      <c r="Q142" s="23"/>
    </row>
    <row r="143" spans="1:17" ht="33.75" customHeight="1">
      <c r="A143" s="17" t="s">
        <v>250</v>
      </c>
      <c r="B143" s="37">
        <v>188.43</v>
      </c>
      <c r="C143" s="11">
        <f>D143+I143</f>
        <v>70</v>
      </c>
      <c r="D143" s="21">
        <f>SUM(E143:H143)</f>
        <v>70</v>
      </c>
      <c r="E143" s="34"/>
      <c r="F143" s="34">
        <v>70</v>
      </c>
      <c r="G143" s="34"/>
      <c r="H143" s="19"/>
      <c r="I143" s="19"/>
      <c r="J143" s="37">
        <v>118.43</v>
      </c>
      <c r="K143" s="37">
        <v>118.43</v>
      </c>
      <c r="L143" s="36">
        <f t="shared" si="37"/>
        <v>80</v>
      </c>
      <c r="M143" s="37"/>
      <c r="N143" s="37">
        <v>80</v>
      </c>
      <c r="O143" s="37"/>
      <c r="P143" s="37"/>
      <c r="Q143" s="23" t="s">
        <v>251</v>
      </c>
    </row>
    <row r="144" spans="1:17" ht="33.75" customHeight="1">
      <c r="A144" s="17" t="s">
        <v>252</v>
      </c>
      <c r="B144" s="37"/>
      <c r="C144" s="11"/>
      <c r="D144" s="21"/>
      <c r="E144" s="34"/>
      <c r="F144" s="34"/>
      <c r="G144" s="34"/>
      <c r="H144" s="19"/>
      <c r="I144" s="19"/>
      <c r="J144" s="37">
        <v>100.09</v>
      </c>
      <c r="K144" s="37">
        <v>0</v>
      </c>
      <c r="L144" s="36">
        <f t="shared" si="37"/>
        <v>0</v>
      </c>
      <c r="M144" s="37"/>
      <c r="N144" s="37"/>
      <c r="O144" s="37"/>
      <c r="P144" s="37"/>
      <c r="Q144" s="23" t="s">
        <v>253</v>
      </c>
    </row>
    <row r="145" spans="1:17" ht="33.75" customHeight="1">
      <c r="A145" s="17" t="s">
        <v>254</v>
      </c>
      <c r="B145" s="37"/>
      <c r="C145" s="11"/>
      <c r="D145" s="21"/>
      <c r="E145" s="34"/>
      <c r="F145" s="34"/>
      <c r="G145" s="34"/>
      <c r="H145" s="19"/>
      <c r="I145" s="19"/>
      <c r="J145" s="37">
        <v>1457.89</v>
      </c>
      <c r="K145" s="37">
        <v>0</v>
      </c>
      <c r="L145" s="36">
        <f t="shared" si="37"/>
        <v>673.76</v>
      </c>
      <c r="M145" s="37">
        <f>SUM(M146:M158)</f>
        <v>273.14</v>
      </c>
      <c r="N145" s="37">
        <f>SUM(N146:N158)</f>
        <v>356.89</v>
      </c>
      <c r="O145" s="37">
        <f>SUM(O146:O158)</f>
        <v>43.73</v>
      </c>
      <c r="P145" s="37">
        <f>SUM(P146:P158)</f>
        <v>0</v>
      </c>
      <c r="Q145" s="23" t="s">
        <v>255</v>
      </c>
    </row>
    <row r="146" spans="1:17" ht="33.75" customHeight="1">
      <c r="A146" s="17" t="s">
        <v>256</v>
      </c>
      <c r="B146" s="37"/>
      <c r="C146" s="11"/>
      <c r="D146" s="21"/>
      <c r="E146" s="34"/>
      <c r="F146" s="34"/>
      <c r="G146" s="34"/>
      <c r="H146" s="19"/>
      <c r="I146" s="19"/>
      <c r="J146" s="37"/>
      <c r="K146" s="36"/>
      <c r="L146" s="36">
        <f t="shared" si="37"/>
        <v>50</v>
      </c>
      <c r="M146" s="37">
        <v>50</v>
      </c>
      <c r="N146" s="37"/>
      <c r="O146" s="37"/>
      <c r="P146" s="37"/>
      <c r="Q146" s="23"/>
    </row>
    <row r="147" spans="1:17" ht="33.75" customHeight="1">
      <c r="A147" s="17" t="s">
        <v>257</v>
      </c>
      <c r="B147" s="37"/>
      <c r="C147" s="11"/>
      <c r="D147" s="21"/>
      <c r="E147" s="34"/>
      <c r="F147" s="34"/>
      <c r="G147" s="34"/>
      <c r="H147" s="19"/>
      <c r="I147" s="19"/>
      <c r="J147" s="37"/>
      <c r="K147" s="37"/>
      <c r="L147" s="36">
        <f t="shared" si="37"/>
        <v>7.1</v>
      </c>
      <c r="M147" s="37">
        <v>7.1</v>
      </c>
      <c r="N147" s="37"/>
      <c r="O147" s="37"/>
      <c r="P147" s="37"/>
      <c r="Q147" s="23"/>
    </row>
    <row r="148" spans="1:17" ht="33.75" customHeight="1">
      <c r="A148" s="17" t="s">
        <v>258</v>
      </c>
      <c r="B148" s="37"/>
      <c r="C148" s="11"/>
      <c r="D148" s="21"/>
      <c r="E148" s="34"/>
      <c r="F148" s="34"/>
      <c r="G148" s="34"/>
      <c r="H148" s="19"/>
      <c r="I148" s="19"/>
      <c r="J148" s="37"/>
      <c r="K148" s="37"/>
      <c r="L148" s="36">
        <f t="shared" si="37"/>
        <v>76.54</v>
      </c>
      <c r="M148" s="37"/>
      <c r="N148" s="37">
        <v>76.54</v>
      </c>
      <c r="O148" s="37"/>
      <c r="P148" s="37"/>
      <c r="Q148" s="23"/>
    </row>
    <row r="149" spans="1:17" ht="33.75" customHeight="1">
      <c r="A149" s="17" t="s">
        <v>259</v>
      </c>
      <c r="B149" s="37"/>
      <c r="C149" s="11"/>
      <c r="D149" s="21"/>
      <c r="E149" s="34"/>
      <c r="F149" s="34"/>
      <c r="G149" s="34"/>
      <c r="H149" s="19"/>
      <c r="I149" s="19"/>
      <c r="J149" s="37"/>
      <c r="K149" s="37"/>
      <c r="L149" s="36">
        <f t="shared" si="37"/>
        <v>12.22</v>
      </c>
      <c r="M149" s="37"/>
      <c r="N149" s="37">
        <v>12.22</v>
      </c>
      <c r="O149" s="37"/>
      <c r="P149" s="37"/>
      <c r="Q149" s="23"/>
    </row>
    <row r="150" spans="1:17" ht="33.75" customHeight="1">
      <c r="A150" s="17" t="s">
        <v>260</v>
      </c>
      <c r="B150" s="37"/>
      <c r="C150" s="11"/>
      <c r="D150" s="21"/>
      <c r="E150" s="34"/>
      <c r="F150" s="34"/>
      <c r="G150" s="34"/>
      <c r="H150" s="19"/>
      <c r="I150" s="19"/>
      <c r="J150" s="37"/>
      <c r="K150" s="37"/>
      <c r="L150" s="36">
        <f t="shared" si="37"/>
        <v>46.85</v>
      </c>
      <c r="M150" s="37"/>
      <c r="N150" s="37">
        <v>46.85</v>
      </c>
      <c r="O150" s="37"/>
      <c r="P150" s="37"/>
      <c r="Q150" s="23"/>
    </row>
    <row r="151" spans="1:17" ht="33.75" customHeight="1">
      <c r="A151" s="17" t="s">
        <v>261</v>
      </c>
      <c r="B151" s="37"/>
      <c r="C151" s="11"/>
      <c r="D151" s="21"/>
      <c r="E151" s="34"/>
      <c r="F151" s="34"/>
      <c r="G151" s="34"/>
      <c r="H151" s="19"/>
      <c r="I151" s="19"/>
      <c r="J151" s="37"/>
      <c r="K151" s="37"/>
      <c r="L151" s="36">
        <f t="shared" si="37"/>
        <v>53.89</v>
      </c>
      <c r="M151" s="37">
        <v>53.89</v>
      </c>
      <c r="N151" s="37"/>
      <c r="O151" s="37"/>
      <c r="P151" s="37"/>
      <c r="Q151" s="23"/>
    </row>
    <row r="152" spans="1:17" ht="33.75" customHeight="1">
      <c r="A152" s="17" t="s">
        <v>262</v>
      </c>
      <c r="B152" s="37"/>
      <c r="C152" s="11"/>
      <c r="D152" s="21"/>
      <c r="E152" s="34"/>
      <c r="F152" s="34"/>
      <c r="G152" s="34"/>
      <c r="H152" s="19"/>
      <c r="I152" s="19"/>
      <c r="J152" s="37"/>
      <c r="K152" s="37"/>
      <c r="L152" s="36">
        <f t="shared" si="37"/>
        <v>6.89</v>
      </c>
      <c r="M152" s="37"/>
      <c r="N152" s="37">
        <v>6.89</v>
      </c>
      <c r="O152" s="37"/>
      <c r="P152" s="37"/>
      <c r="Q152" s="23"/>
    </row>
    <row r="153" spans="1:17" ht="33.75" customHeight="1">
      <c r="A153" s="17" t="s">
        <v>263</v>
      </c>
      <c r="B153" s="37"/>
      <c r="C153" s="11"/>
      <c r="D153" s="21"/>
      <c r="E153" s="34"/>
      <c r="F153" s="34"/>
      <c r="G153" s="34"/>
      <c r="H153" s="19"/>
      <c r="I153" s="19"/>
      <c r="J153" s="37"/>
      <c r="K153" s="37"/>
      <c r="L153" s="36">
        <f t="shared" si="37"/>
        <v>48.22</v>
      </c>
      <c r="M153" s="37"/>
      <c r="N153" s="37">
        <v>48.22</v>
      </c>
      <c r="O153" s="37"/>
      <c r="P153" s="37"/>
      <c r="Q153" s="23"/>
    </row>
    <row r="154" spans="1:17" ht="33.75" customHeight="1">
      <c r="A154" s="17" t="s">
        <v>264</v>
      </c>
      <c r="B154" s="37"/>
      <c r="C154" s="11"/>
      <c r="D154" s="21"/>
      <c r="E154" s="34"/>
      <c r="F154" s="34"/>
      <c r="G154" s="34"/>
      <c r="H154" s="19"/>
      <c r="I154" s="19"/>
      <c r="J154" s="37"/>
      <c r="K154" s="37"/>
      <c r="L154" s="36">
        <f t="shared" si="37"/>
        <v>19.97</v>
      </c>
      <c r="M154" s="37"/>
      <c r="N154" s="37">
        <v>19.97</v>
      </c>
      <c r="O154" s="37"/>
      <c r="P154" s="37"/>
      <c r="Q154" s="23"/>
    </row>
    <row r="155" spans="1:17" ht="33.75" customHeight="1">
      <c r="A155" s="17" t="s">
        <v>265</v>
      </c>
      <c r="B155" s="37"/>
      <c r="C155" s="11"/>
      <c r="D155" s="21"/>
      <c r="E155" s="34"/>
      <c r="F155" s="34"/>
      <c r="G155" s="34"/>
      <c r="H155" s="19"/>
      <c r="I155" s="19"/>
      <c r="J155" s="37"/>
      <c r="K155" s="37"/>
      <c r="L155" s="36">
        <f t="shared" si="37"/>
        <v>46.2</v>
      </c>
      <c r="M155" s="37"/>
      <c r="N155" s="37">
        <v>46.2</v>
      </c>
      <c r="O155" s="37"/>
      <c r="P155" s="37"/>
      <c r="Q155" s="23"/>
    </row>
    <row r="156" spans="1:17" ht="33.75" customHeight="1">
      <c r="A156" s="17" t="s">
        <v>266</v>
      </c>
      <c r="B156" s="37"/>
      <c r="C156" s="11"/>
      <c r="D156" s="21"/>
      <c r="E156" s="34"/>
      <c r="F156" s="34"/>
      <c r="G156" s="34"/>
      <c r="H156" s="19"/>
      <c r="I156" s="19"/>
      <c r="J156" s="37"/>
      <c r="K156" s="37"/>
      <c r="L156" s="36">
        <f t="shared" si="37"/>
        <v>43.73</v>
      </c>
      <c r="M156" s="37"/>
      <c r="N156" s="37"/>
      <c r="O156" s="37">
        <v>43.73</v>
      </c>
      <c r="P156" s="37"/>
      <c r="Q156" s="23"/>
    </row>
    <row r="157" spans="1:17" ht="33.75" customHeight="1">
      <c r="A157" s="17" t="s">
        <v>267</v>
      </c>
      <c r="B157" s="37"/>
      <c r="C157" s="11"/>
      <c r="D157" s="21"/>
      <c r="E157" s="34"/>
      <c r="F157" s="34"/>
      <c r="G157" s="34"/>
      <c r="H157" s="19"/>
      <c r="I157" s="19"/>
      <c r="J157" s="37"/>
      <c r="K157" s="37"/>
      <c r="L157" s="36">
        <f t="shared" si="37"/>
        <v>100</v>
      </c>
      <c r="M157" s="37"/>
      <c r="N157" s="37">
        <v>100</v>
      </c>
      <c r="O157" s="37"/>
      <c r="P157" s="37"/>
      <c r="Q157" s="23"/>
    </row>
    <row r="158" spans="1:17" ht="42" customHeight="1">
      <c r="A158" s="66" t="s">
        <v>419</v>
      </c>
      <c r="B158" s="25"/>
      <c r="C158" s="11"/>
      <c r="D158" s="25"/>
      <c r="E158" s="25"/>
      <c r="F158" s="25"/>
      <c r="G158" s="25"/>
      <c r="H158" s="25"/>
      <c r="I158" s="25"/>
      <c r="J158" s="36"/>
      <c r="K158" s="36"/>
      <c r="L158" s="36">
        <f>SUM(M158:P158)</f>
        <v>162.15</v>
      </c>
      <c r="M158" s="37">
        <v>162.15</v>
      </c>
      <c r="N158" s="36"/>
      <c r="O158" s="36"/>
      <c r="P158" s="36"/>
      <c r="Q158" s="56" t="s">
        <v>416</v>
      </c>
    </row>
    <row r="159" spans="1:17" ht="35.25" customHeight="1">
      <c r="A159" s="49" t="s">
        <v>268</v>
      </c>
      <c r="B159" s="14">
        <f>SUM(B160:B163)</f>
        <v>1520</v>
      </c>
      <c r="C159" s="11">
        <f>D159+I159</f>
        <v>670</v>
      </c>
      <c r="D159" s="11">
        <f>SUM(E159:H159)</f>
        <v>520</v>
      </c>
      <c r="E159" s="14">
        <f>SUM(E160:E163)</f>
        <v>0</v>
      </c>
      <c r="F159" s="14">
        <f>SUM(F160:F163)</f>
        <v>0</v>
      </c>
      <c r="G159" s="14"/>
      <c r="H159" s="14">
        <f>SUM(H160:H163)</f>
        <v>520</v>
      </c>
      <c r="I159" s="14">
        <f>SUM(I160:I163)</f>
        <v>150</v>
      </c>
      <c r="J159" s="36">
        <f aca="true" t="shared" si="40" ref="J159:P159">SUM(J160:J181)</f>
        <v>5519.790000000001</v>
      </c>
      <c r="K159" s="36">
        <f t="shared" si="40"/>
        <v>2474.65</v>
      </c>
      <c r="L159" s="36">
        <f t="shared" si="37"/>
        <v>636</v>
      </c>
      <c r="M159" s="36">
        <f t="shared" si="40"/>
        <v>0</v>
      </c>
      <c r="N159" s="36">
        <f t="shared" si="40"/>
        <v>0</v>
      </c>
      <c r="O159" s="36">
        <f t="shared" si="40"/>
        <v>636</v>
      </c>
      <c r="P159" s="36">
        <f t="shared" si="40"/>
        <v>0</v>
      </c>
      <c r="Q159" s="23"/>
    </row>
    <row r="160" spans="1:17" ht="33" customHeight="1">
      <c r="A160" s="18" t="s">
        <v>269</v>
      </c>
      <c r="B160" s="34">
        <v>1070</v>
      </c>
      <c r="C160" s="11">
        <f>D160+I160</f>
        <v>520</v>
      </c>
      <c r="D160" s="21">
        <f>SUM(E160:H160)</f>
        <v>420</v>
      </c>
      <c r="E160" s="34"/>
      <c r="F160" s="34"/>
      <c r="G160" s="34"/>
      <c r="H160" s="19">
        <v>420</v>
      </c>
      <c r="I160" s="19">
        <v>100</v>
      </c>
      <c r="J160" s="37">
        <v>428.81</v>
      </c>
      <c r="K160" s="37">
        <v>143.6</v>
      </c>
      <c r="L160" s="36">
        <f t="shared" si="37"/>
        <v>100</v>
      </c>
      <c r="M160" s="37"/>
      <c r="N160" s="37"/>
      <c r="O160" s="37">
        <v>100</v>
      </c>
      <c r="P160" s="37"/>
      <c r="Q160" s="44" t="s">
        <v>270</v>
      </c>
    </row>
    <row r="161" spans="1:17" ht="33" customHeight="1">
      <c r="A161" s="18" t="s">
        <v>271</v>
      </c>
      <c r="B161" s="34">
        <v>80</v>
      </c>
      <c r="C161" s="11">
        <f>D161+I161</f>
        <v>0</v>
      </c>
      <c r="D161" s="11">
        <f>SUM(E161:H161)</f>
        <v>0</v>
      </c>
      <c r="E161" s="34"/>
      <c r="F161" s="34"/>
      <c r="G161" s="34"/>
      <c r="H161" s="19"/>
      <c r="I161" s="19"/>
      <c r="J161" s="37">
        <v>47</v>
      </c>
      <c r="K161" s="37">
        <v>30</v>
      </c>
      <c r="L161" s="36">
        <f t="shared" si="37"/>
        <v>0</v>
      </c>
      <c r="M161" s="37"/>
      <c r="N161" s="37"/>
      <c r="O161" s="37"/>
      <c r="P161" s="37"/>
      <c r="Q161" s="44" t="s">
        <v>272</v>
      </c>
    </row>
    <row r="162" spans="1:17" ht="33" customHeight="1">
      <c r="A162" s="18" t="s">
        <v>273</v>
      </c>
      <c r="B162" s="34">
        <v>200</v>
      </c>
      <c r="C162" s="11">
        <f>D162+I162</f>
        <v>50</v>
      </c>
      <c r="D162" s="11">
        <f>SUM(E162:H162)</f>
        <v>0</v>
      </c>
      <c r="E162" s="34"/>
      <c r="F162" s="34"/>
      <c r="G162" s="34"/>
      <c r="H162" s="19"/>
      <c r="I162" s="19">
        <v>50</v>
      </c>
      <c r="J162" s="37">
        <v>150</v>
      </c>
      <c r="K162" s="37">
        <v>30</v>
      </c>
      <c r="L162" s="36">
        <f t="shared" si="37"/>
        <v>0</v>
      </c>
      <c r="M162" s="37"/>
      <c r="N162" s="37"/>
      <c r="O162" s="37"/>
      <c r="P162" s="37"/>
      <c r="Q162" s="44" t="s">
        <v>274</v>
      </c>
    </row>
    <row r="163" spans="1:17" ht="33" customHeight="1">
      <c r="A163" s="18" t="s">
        <v>275</v>
      </c>
      <c r="B163" s="34">
        <v>170</v>
      </c>
      <c r="C163" s="11">
        <f>D163+I163</f>
        <v>100</v>
      </c>
      <c r="D163" s="21">
        <f>SUM(E163:H163)</f>
        <v>100</v>
      </c>
      <c r="E163" s="34"/>
      <c r="F163" s="34"/>
      <c r="G163" s="34"/>
      <c r="H163" s="19">
        <v>100</v>
      </c>
      <c r="I163" s="19"/>
      <c r="J163" s="37">
        <v>48.53</v>
      </c>
      <c r="K163" s="37">
        <v>3.6</v>
      </c>
      <c r="L163" s="36">
        <f t="shared" si="37"/>
        <v>0</v>
      </c>
      <c r="M163" s="37"/>
      <c r="N163" s="37"/>
      <c r="O163" s="37"/>
      <c r="P163" s="37"/>
      <c r="Q163" s="44" t="s">
        <v>276</v>
      </c>
    </row>
    <row r="164" spans="1:17" ht="28.5" customHeight="1">
      <c r="A164" s="58" t="s">
        <v>277</v>
      </c>
      <c r="B164" s="59"/>
      <c r="C164" s="11"/>
      <c r="D164" s="21"/>
      <c r="E164" s="33"/>
      <c r="F164" s="33"/>
      <c r="G164" s="33"/>
      <c r="H164" s="19"/>
      <c r="I164" s="19"/>
      <c r="J164" s="37">
        <v>1201</v>
      </c>
      <c r="K164" s="37">
        <v>0</v>
      </c>
      <c r="L164" s="36">
        <f t="shared" si="37"/>
        <v>0</v>
      </c>
      <c r="M164" s="37"/>
      <c r="N164" s="37"/>
      <c r="O164" s="37"/>
      <c r="P164" s="37"/>
      <c r="Q164" s="23" t="s">
        <v>278</v>
      </c>
    </row>
    <row r="165" spans="1:17" ht="28.5" customHeight="1">
      <c r="A165" s="58" t="s">
        <v>279</v>
      </c>
      <c r="B165" s="59"/>
      <c r="C165" s="11"/>
      <c r="D165" s="21"/>
      <c r="E165" s="33"/>
      <c r="F165" s="33"/>
      <c r="G165" s="33"/>
      <c r="H165" s="19"/>
      <c r="I165" s="19"/>
      <c r="J165" s="37">
        <v>1377</v>
      </c>
      <c r="K165" s="37">
        <v>0</v>
      </c>
      <c r="L165" s="36">
        <f t="shared" si="37"/>
        <v>0</v>
      </c>
      <c r="M165" s="37"/>
      <c r="N165" s="37"/>
      <c r="O165" s="37"/>
      <c r="P165" s="37"/>
      <c r="Q165" s="23" t="s">
        <v>280</v>
      </c>
    </row>
    <row r="166" spans="1:17" ht="28.5" customHeight="1">
      <c r="A166" s="58" t="s">
        <v>281</v>
      </c>
      <c r="B166" s="58"/>
      <c r="C166" s="58"/>
      <c r="D166" s="58"/>
      <c r="E166" s="58"/>
      <c r="F166" s="58"/>
      <c r="G166" s="58"/>
      <c r="H166" s="58"/>
      <c r="I166" s="58"/>
      <c r="J166" s="62">
        <v>69.44</v>
      </c>
      <c r="K166" s="37">
        <v>69.44</v>
      </c>
      <c r="L166" s="36">
        <f t="shared" si="37"/>
        <v>0</v>
      </c>
      <c r="M166" s="62"/>
      <c r="N166" s="62"/>
      <c r="O166" s="62"/>
      <c r="P166" s="62"/>
      <c r="Q166" s="23"/>
    </row>
    <row r="167" spans="1:17" ht="28.5" customHeight="1">
      <c r="A167" s="58" t="s">
        <v>282</v>
      </c>
      <c r="B167" s="58"/>
      <c r="C167" s="58"/>
      <c r="D167" s="58"/>
      <c r="E167" s="58"/>
      <c r="F167" s="58"/>
      <c r="G167" s="58"/>
      <c r="H167" s="58"/>
      <c r="I167" s="58"/>
      <c r="J167" s="62">
        <v>42.05</v>
      </c>
      <c r="K167" s="37">
        <v>42.05</v>
      </c>
      <c r="L167" s="36">
        <f t="shared" si="37"/>
        <v>0</v>
      </c>
      <c r="M167" s="62"/>
      <c r="N167" s="62"/>
      <c r="O167" s="62"/>
      <c r="P167" s="62"/>
      <c r="Q167" s="23"/>
    </row>
    <row r="168" spans="1:17" ht="28.5" customHeight="1">
      <c r="A168" s="58" t="s">
        <v>283</v>
      </c>
      <c r="B168" s="58"/>
      <c r="C168" s="58"/>
      <c r="D168" s="58"/>
      <c r="E168" s="58"/>
      <c r="F168" s="58"/>
      <c r="G168" s="58"/>
      <c r="H168" s="58"/>
      <c r="I168" s="58"/>
      <c r="J168" s="62">
        <v>248.58</v>
      </c>
      <c r="K168" s="37">
        <v>248.58</v>
      </c>
      <c r="L168" s="36">
        <f t="shared" si="37"/>
        <v>0</v>
      </c>
      <c r="M168" s="62"/>
      <c r="N168" s="62"/>
      <c r="O168" s="62"/>
      <c r="P168" s="62"/>
      <c r="Q168" s="23"/>
    </row>
    <row r="169" spans="1:17" ht="28.5" customHeight="1">
      <c r="A169" s="58" t="s">
        <v>284</v>
      </c>
      <c r="B169" s="58"/>
      <c r="C169" s="58"/>
      <c r="D169" s="58"/>
      <c r="E169" s="58"/>
      <c r="F169" s="58"/>
      <c r="G169" s="58"/>
      <c r="H169" s="58"/>
      <c r="I169" s="58"/>
      <c r="J169" s="62">
        <v>117.4</v>
      </c>
      <c r="K169" s="37">
        <v>117.4</v>
      </c>
      <c r="L169" s="36">
        <f t="shared" si="37"/>
        <v>117.4</v>
      </c>
      <c r="M169" s="62"/>
      <c r="N169" s="62"/>
      <c r="O169" s="62">
        <v>117.4</v>
      </c>
      <c r="P169" s="62"/>
      <c r="Q169" s="23"/>
    </row>
    <row r="170" spans="1:17" ht="28.5" customHeight="1">
      <c r="A170" s="58" t="s">
        <v>285</v>
      </c>
      <c r="B170" s="58"/>
      <c r="C170" s="58"/>
      <c r="D170" s="58"/>
      <c r="E170" s="58"/>
      <c r="F170" s="58"/>
      <c r="G170" s="58"/>
      <c r="H170" s="58"/>
      <c r="I170" s="58"/>
      <c r="J170" s="62">
        <v>77.83</v>
      </c>
      <c r="K170" s="36">
        <v>77.83</v>
      </c>
      <c r="L170" s="36">
        <f t="shared" si="37"/>
        <v>40</v>
      </c>
      <c r="M170" s="62"/>
      <c r="N170" s="62"/>
      <c r="O170" s="62">
        <v>40</v>
      </c>
      <c r="P170" s="62"/>
      <c r="Q170" s="23"/>
    </row>
    <row r="171" spans="1:17" ht="28.5" customHeight="1">
      <c r="A171" s="58" t="s">
        <v>286</v>
      </c>
      <c r="B171" s="58"/>
      <c r="C171" s="58"/>
      <c r="D171" s="58"/>
      <c r="E171" s="58"/>
      <c r="F171" s="58"/>
      <c r="G171" s="58"/>
      <c r="H171" s="58"/>
      <c r="I171" s="58"/>
      <c r="J171" s="62">
        <v>59.94</v>
      </c>
      <c r="K171" s="37">
        <v>59.94</v>
      </c>
      <c r="L171" s="36">
        <f t="shared" si="37"/>
        <v>0</v>
      </c>
      <c r="M171" s="62"/>
      <c r="N171" s="62"/>
      <c r="O171" s="62"/>
      <c r="P171" s="62"/>
      <c r="Q171" s="23"/>
    </row>
    <row r="172" spans="1:17" ht="28.5" customHeight="1">
      <c r="A172" s="58" t="s">
        <v>287</v>
      </c>
      <c r="B172" s="58"/>
      <c r="C172" s="58"/>
      <c r="D172" s="58"/>
      <c r="E172" s="58"/>
      <c r="F172" s="58"/>
      <c r="G172" s="58"/>
      <c r="H172" s="58"/>
      <c r="I172" s="58"/>
      <c r="J172" s="62">
        <v>128.25</v>
      </c>
      <c r="K172" s="37">
        <v>128.25</v>
      </c>
      <c r="L172" s="36">
        <f t="shared" si="37"/>
        <v>80</v>
      </c>
      <c r="M172" s="62"/>
      <c r="N172" s="62"/>
      <c r="O172" s="62">
        <v>80</v>
      </c>
      <c r="P172" s="62"/>
      <c r="Q172" s="23"/>
    </row>
    <row r="173" spans="1:17" ht="28.5" customHeight="1">
      <c r="A173" s="58" t="s">
        <v>288</v>
      </c>
      <c r="B173" s="58"/>
      <c r="C173" s="58"/>
      <c r="D173" s="58"/>
      <c r="E173" s="58"/>
      <c r="F173" s="58"/>
      <c r="G173" s="58"/>
      <c r="H173" s="58"/>
      <c r="I173" s="58"/>
      <c r="J173" s="62">
        <v>79.24</v>
      </c>
      <c r="K173" s="37">
        <v>79.24</v>
      </c>
      <c r="L173" s="36">
        <f t="shared" si="37"/>
        <v>0</v>
      </c>
      <c r="M173" s="62"/>
      <c r="N173" s="62"/>
      <c r="O173" s="62"/>
      <c r="P173" s="62"/>
      <c r="Q173" s="23"/>
    </row>
    <row r="174" spans="1:17" ht="28.5" customHeight="1">
      <c r="A174" s="58" t="s">
        <v>289</v>
      </c>
      <c r="B174" s="58"/>
      <c r="C174" s="58"/>
      <c r="D174" s="58"/>
      <c r="E174" s="58"/>
      <c r="F174" s="58"/>
      <c r="G174" s="58"/>
      <c r="H174" s="58"/>
      <c r="I174" s="58"/>
      <c r="J174" s="62">
        <v>510.94</v>
      </c>
      <c r="K174" s="36">
        <v>510.94</v>
      </c>
      <c r="L174" s="36">
        <f t="shared" si="37"/>
        <v>150</v>
      </c>
      <c r="M174" s="62"/>
      <c r="N174" s="62"/>
      <c r="O174" s="62">
        <v>150</v>
      </c>
      <c r="P174" s="62"/>
      <c r="Q174" s="23"/>
    </row>
    <row r="175" spans="1:17" ht="28.5" customHeight="1">
      <c r="A175" s="58" t="s">
        <v>290</v>
      </c>
      <c r="B175" s="58"/>
      <c r="C175" s="58"/>
      <c r="D175" s="58"/>
      <c r="E175" s="58"/>
      <c r="F175" s="58"/>
      <c r="G175" s="58"/>
      <c r="H175" s="58"/>
      <c r="I175" s="58"/>
      <c r="J175" s="62">
        <v>416.51</v>
      </c>
      <c r="K175" s="36">
        <v>416.51</v>
      </c>
      <c r="L175" s="36">
        <f t="shared" si="37"/>
        <v>80</v>
      </c>
      <c r="M175" s="62"/>
      <c r="N175" s="62"/>
      <c r="O175" s="62">
        <v>80</v>
      </c>
      <c r="P175" s="62"/>
      <c r="Q175" s="23"/>
    </row>
    <row r="176" spans="1:17" ht="28.5" customHeight="1">
      <c r="A176" s="58" t="s">
        <v>291</v>
      </c>
      <c r="B176" s="58"/>
      <c r="C176" s="58"/>
      <c r="D176" s="58"/>
      <c r="E176" s="58"/>
      <c r="F176" s="58"/>
      <c r="G176" s="58"/>
      <c r="H176" s="58"/>
      <c r="I176" s="58"/>
      <c r="J176" s="62">
        <v>280</v>
      </c>
      <c r="K176" s="36">
        <v>280</v>
      </c>
      <c r="L176" s="36">
        <f t="shared" si="37"/>
        <v>0</v>
      </c>
      <c r="M176" s="62"/>
      <c r="N176" s="62"/>
      <c r="O176" s="62"/>
      <c r="P176" s="62"/>
      <c r="Q176" s="23"/>
    </row>
    <row r="177" spans="1:17" ht="28.5" customHeight="1">
      <c r="A177" s="58" t="s">
        <v>292</v>
      </c>
      <c r="B177" s="58"/>
      <c r="C177" s="58"/>
      <c r="D177" s="58"/>
      <c r="E177" s="58"/>
      <c r="F177" s="58"/>
      <c r="G177" s="58"/>
      <c r="H177" s="58"/>
      <c r="I177" s="58"/>
      <c r="J177" s="62">
        <v>102.06</v>
      </c>
      <c r="K177" s="37">
        <v>102.06</v>
      </c>
      <c r="L177" s="36">
        <f t="shared" si="37"/>
        <v>0</v>
      </c>
      <c r="M177" s="62"/>
      <c r="N177" s="62"/>
      <c r="O177" s="62"/>
      <c r="P177" s="62"/>
      <c r="Q177" s="23"/>
    </row>
    <row r="178" spans="1:17" ht="28.5" customHeight="1">
      <c r="A178" s="58" t="s">
        <v>293</v>
      </c>
      <c r="B178" s="58"/>
      <c r="C178" s="58"/>
      <c r="D178" s="58"/>
      <c r="E178" s="58"/>
      <c r="F178" s="58"/>
      <c r="G178" s="58"/>
      <c r="H178" s="58"/>
      <c r="I178" s="58"/>
      <c r="J178" s="62">
        <v>52.4</v>
      </c>
      <c r="K178" s="37">
        <v>52.4</v>
      </c>
      <c r="L178" s="36">
        <f t="shared" si="37"/>
        <v>0</v>
      </c>
      <c r="M178" s="62"/>
      <c r="N178" s="62"/>
      <c r="O178" s="62"/>
      <c r="P178" s="62"/>
      <c r="Q178" s="23"/>
    </row>
    <row r="179" spans="1:17" ht="28.5" customHeight="1">
      <c r="A179" s="58" t="s">
        <v>294</v>
      </c>
      <c r="B179" s="58"/>
      <c r="C179" s="58"/>
      <c r="D179" s="58"/>
      <c r="E179" s="58"/>
      <c r="F179" s="58"/>
      <c r="G179" s="58"/>
      <c r="H179" s="58"/>
      <c r="I179" s="58"/>
      <c r="J179" s="62">
        <v>13.5</v>
      </c>
      <c r="K179" s="36">
        <v>13.5</v>
      </c>
      <c r="L179" s="36">
        <f t="shared" si="37"/>
        <v>13.5</v>
      </c>
      <c r="M179" s="62"/>
      <c r="N179" s="62"/>
      <c r="O179" s="62">
        <v>13.5</v>
      </c>
      <c r="P179" s="62"/>
      <c r="Q179" s="23"/>
    </row>
    <row r="180" spans="1:17" ht="28.5" customHeight="1">
      <c r="A180" s="58" t="s">
        <v>295</v>
      </c>
      <c r="B180" s="58"/>
      <c r="C180" s="58"/>
      <c r="D180" s="58"/>
      <c r="E180" s="58"/>
      <c r="F180" s="58"/>
      <c r="G180" s="58"/>
      <c r="H180" s="58"/>
      <c r="I180" s="58"/>
      <c r="J180" s="62">
        <v>55.1</v>
      </c>
      <c r="K180" s="37">
        <v>55.1</v>
      </c>
      <c r="L180" s="36">
        <f t="shared" si="37"/>
        <v>55.1</v>
      </c>
      <c r="M180" s="62"/>
      <c r="N180" s="62"/>
      <c r="O180" s="62">
        <v>55.1</v>
      </c>
      <c r="P180" s="62"/>
      <c r="Q180" s="23"/>
    </row>
    <row r="181" spans="1:17" ht="28.5" customHeight="1">
      <c r="A181" s="58" t="s">
        <v>296</v>
      </c>
      <c r="B181" s="58"/>
      <c r="C181" s="58"/>
      <c r="D181" s="58"/>
      <c r="E181" s="58"/>
      <c r="F181" s="58"/>
      <c r="G181" s="58"/>
      <c r="H181" s="58"/>
      <c r="I181" s="58"/>
      <c r="J181" s="62">
        <v>14.21</v>
      </c>
      <c r="K181" s="37">
        <v>14.21</v>
      </c>
      <c r="L181" s="36">
        <f t="shared" si="37"/>
        <v>0</v>
      </c>
      <c r="M181" s="62"/>
      <c r="N181" s="62"/>
      <c r="O181" s="62"/>
      <c r="P181" s="62"/>
      <c r="Q181" s="23"/>
    </row>
    <row r="182" spans="1:17" ht="33" customHeight="1">
      <c r="A182" s="15" t="s">
        <v>297</v>
      </c>
      <c r="B182" s="14">
        <f>SUM(B184:B185)</f>
        <v>136.55</v>
      </c>
      <c r="C182" s="11">
        <f aca="true" t="shared" si="41" ref="C182:C188">D182+I182</f>
        <v>0</v>
      </c>
      <c r="D182" s="11">
        <f>SUM(E182:H182)</f>
        <v>0</v>
      </c>
      <c r="E182" s="14">
        <f>SUM(E184:E185)</f>
        <v>0</v>
      </c>
      <c r="F182" s="14">
        <f>SUM(F184:F185)</f>
        <v>0</v>
      </c>
      <c r="G182" s="14"/>
      <c r="H182" s="14">
        <f>SUM(H184:H185)</f>
        <v>0</v>
      </c>
      <c r="I182" s="14"/>
      <c r="J182" s="36">
        <f aca="true" t="shared" si="42" ref="J182:O182">SUM(J183:J185)</f>
        <v>761.2199999999999</v>
      </c>
      <c r="K182" s="36">
        <f t="shared" si="42"/>
        <v>129.6</v>
      </c>
      <c r="L182" s="36">
        <f t="shared" si="37"/>
        <v>300</v>
      </c>
      <c r="M182" s="36">
        <f t="shared" si="42"/>
        <v>0</v>
      </c>
      <c r="N182" s="36">
        <f t="shared" si="42"/>
        <v>300</v>
      </c>
      <c r="O182" s="36">
        <f t="shared" si="42"/>
        <v>0</v>
      </c>
      <c r="P182" s="36"/>
      <c r="Q182" s="23"/>
    </row>
    <row r="183" spans="1:17" ht="30.75" customHeight="1">
      <c r="A183" s="23" t="s">
        <v>298</v>
      </c>
      <c r="B183" s="32">
        <v>824.67</v>
      </c>
      <c r="C183" s="11">
        <f t="shared" si="41"/>
        <v>200</v>
      </c>
      <c r="D183" s="11">
        <f>SUM(E183:H183)</f>
        <v>0</v>
      </c>
      <c r="E183" s="32"/>
      <c r="F183" s="32"/>
      <c r="G183" s="32"/>
      <c r="H183" s="19"/>
      <c r="I183" s="19">
        <v>200</v>
      </c>
      <c r="J183" s="37">
        <v>624.67</v>
      </c>
      <c r="K183" s="37">
        <v>129.6</v>
      </c>
      <c r="L183" s="36">
        <f t="shared" si="37"/>
        <v>300</v>
      </c>
      <c r="M183" s="37"/>
      <c r="N183" s="37">
        <v>300</v>
      </c>
      <c r="O183" s="37"/>
      <c r="P183" s="37"/>
      <c r="Q183" s="23" t="s">
        <v>299</v>
      </c>
    </row>
    <row r="184" spans="1:17" ht="33" customHeight="1">
      <c r="A184" s="53" t="s">
        <v>300</v>
      </c>
      <c r="B184" s="16">
        <v>50</v>
      </c>
      <c r="C184" s="11">
        <f t="shared" si="41"/>
        <v>0</v>
      </c>
      <c r="D184" s="11">
        <f>SUM(E184:H184)</f>
        <v>0</v>
      </c>
      <c r="E184" s="34"/>
      <c r="F184" s="34"/>
      <c r="G184" s="34"/>
      <c r="H184" s="19"/>
      <c r="I184" s="19"/>
      <c r="J184" s="37">
        <v>50</v>
      </c>
      <c r="K184" s="37">
        <v>0</v>
      </c>
      <c r="L184" s="36">
        <f t="shared" si="37"/>
        <v>0</v>
      </c>
      <c r="M184" s="37"/>
      <c r="N184" s="37"/>
      <c r="O184" s="37"/>
      <c r="P184" s="37"/>
      <c r="Q184" s="23" t="s">
        <v>189</v>
      </c>
    </row>
    <row r="185" spans="1:17" ht="33" customHeight="1">
      <c r="A185" s="18" t="s">
        <v>301</v>
      </c>
      <c r="B185" s="34">
        <v>86.55</v>
      </c>
      <c r="C185" s="11">
        <f t="shared" si="41"/>
        <v>0</v>
      </c>
      <c r="D185" s="11">
        <f>SUM(E185:H185)</f>
        <v>0</v>
      </c>
      <c r="E185" s="34"/>
      <c r="F185" s="34"/>
      <c r="G185" s="34"/>
      <c r="H185" s="19"/>
      <c r="I185" s="19"/>
      <c r="J185" s="37">
        <v>86.55</v>
      </c>
      <c r="K185" s="37">
        <v>0</v>
      </c>
      <c r="L185" s="36">
        <f t="shared" si="37"/>
        <v>0</v>
      </c>
      <c r="M185" s="37"/>
      <c r="N185" s="37"/>
      <c r="O185" s="37"/>
      <c r="P185" s="37"/>
      <c r="Q185" s="44" t="s">
        <v>302</v>
      </c>
    </row>
    <row r="186" spans="1:17" ht="25.5" customHeight="1">
      <c r="A186" s="10" t="s">
        <v>303</v>
      </c>
      <c r="B186" s="25" t="e">
        <f>SUM(B187,B213,B246,B248)</f>
        <v>#REF!</v>
      </c>
      <c r="C186" s="11" t="e">
        <f t="shared" si="41"/>
        <v>#REF!</v>
      </c>
      <c r="D186" s="25" t="e">
        <f>SUM(D187,D213,D246,D248)</f>
        <v>#REF!</v>
      </c>
      <c r="E186" s="25" t="e">
        <f>SUM(E187,E213,E246,E248)</f>
        <v>#REF!</v>
      </c>
      <c r="F186" s="25" t="e">
        <f>SUM(F187,F213,F246,F248)</f>
        <v>#REF!</v>
      </c>
      <c r="G186" s="25"/>
      <c r="H186" s="25" t="e">
        <f>SUM(H187,H213,H246,H248)</f>
        <v>#REF!</v>
      </c>
      <c r="I186" s="25" t="e">
        <f>SUM(I187,I213,I246,I248)</f>
        <v>#REF!</v>
      </c>
      <c r="J186" s="36">
        <f aca="true" t="shared" si="43" ref="J186:P186">SUM(J187,J213,J246:J248,J260)</f>
        <v>48219.44</v>
      </c>
      <c r="K186" s="36">
        <f t="shared" si="43"/>
        <v>22175</v>
      </c>
      <c r="L186" s="36">
        <f t="shared" si="37"/>
        <v>2213.7200000000003</v>
      </c>
      <c r="M186" s="36">
        <f t="shared" si="43"/>
        <v>2213.7200000000003</v>
      </c>
      <c r="N186" s="36">
        <f t="shared" si="43"/>
        <v>0</v>
      </c>
      <c r="O186" s="36">
        <f t="shared" si="43"/>
        <v>0</v>
      </c>
      <c r="P186" s="36">
        <f t="shared" si="43"/>
        <v>0</v>
      </c>
      <c r="Q186" s="56"/>
    </row>
    <row r="187" spans="1:17" ht="30.75" customHeight="1">
      <c r="A187" s="49" t="s">
        <v>13</v>
      </c>
      <c r="B187" s="25" t="e">
        <f>SUM(B188,B23:B23,B25,B26:B29,B30,B31,B32,B33)</f>
        <v>#REF!</v>
      </c>
      <c r="C187" s="11" t="e">
        <f t="shared" si="41"/>
        <v>#REF!</v>
      </c>
      <c r="D187" s="11" t="e">
        <f>SUM(E187:H187)</f>
        <v>#REF!</v>
      </c>
      <c r="E187" s="25" t="e">
        <f>SUM(E188,E23:E23,E25,E26:E29,E30,E31,E32,E33)</f>
        <v>#REF!</v>
      </c>
      <c r="F187" s="25" t="e">
        <f>SUM(F188,F23:F23,F25,F26:F29,F30,F31,F32,F33)</f>
        <v>#REF!</v>
      </c>
      <c r="G187" s="25"/>
      <c r="H187" s="25" t="e">
        <f>SUM(H188,H23:H23,H25,H26:H29,H30,H31,H32,H33)</f>
        <v>#REF!</v>
      </c>
      <c r="I187" s="25">
        <f>SUM(I188,I23:I23,I25,I26:I29,I30,I31,I32,I33)</f>
        <v>1570</v>
      </c>
      <c r="J187" s="36">
        <f aca="true" t="shared" si="44" ref="J187:P187">SUM(J188,J191,J198,J205,J208,J211)</f>
        <v>7222</v>
      </c>
      <c r="K187" s="36">
        <f t="shared" si="44"/>
        <v>2575</v>
      </c>
      <c r="L187" s="36">
        <f t="shared" si="37"/>
        <v>1656</v>
      </c>
      <c r="M187" s="36">
        <f t="shared" si="44"/>
        <v>1656</v>
      </c>
      <c r="N187" s="36">
        <f t="shared" si="44"/>
        <v>0</v>
      </c>
      <c r="O187" s="36">
        <f t="shared" si="44"/>
        <v>0</v>
      </c>
      <c r="P187" s="36">
        <f t="shared" si="44"/>
        <v>0</v>
      </c>
      <c r="Q187" s="56"/>
    </row>
    <row r="188" spans="1:17" ht="30.75" customHeight="1">
      <c r="A188" s="15" t="s">
        <v>304</v>
      </c>
      <c r="B188" s="25">
        <f>SUM(B15:B17)</f>
        <v>3551.29</v>
      </c>
      <c r="C188" s="11">
        <f t="shared" si="41"/>
        <v>800</v>
      </c>
      <c r="D188" s="11">
        <f>SUM(E188:H188)</f>
        <v>400</v>
      </c>
      <c r="E188" s="25">
        <f>SUM(E15:E17)</f>
        <v>0</v>
      </c>
      <c r="F188" s="25">
        <f>SUM(F15:F17)</f>
        <v>400</v>
      </c>
      <c r="G188" s="25"/>
      <c r="H188" s="25">
        <f>SUM(H15:H17)</f>
        <v>0</v>
      </c>
      <c r="I188" s="25">
        <f>SUM(I15:I17)</f>
        <v>400</v>
      </c>
      <c r="J188" s="36">
        <f aca="true" t="shared" si="45" ref="J188:O188">SUM(J189:J190)</f>
        <v>786</v>
      </c>
      <c r="K188" s="36">
        <f t="shared" si="45"/>
        <v>200</v>
      </c>
      <c r="L188" s="36">
        <f t="shared" si="37"/>
        <v>0</v>
      </c>
      <c r="M188" s="36">
        <f t="shared" si="45"/>
        <v>0</v>
      </c>
      <c r="N188" s="36">
        <f t="shared" si="45"/>
        <v>0</v>
      </c>
      <c r="O188" s="36">
        <f t="shared" si="45"/>
        <v>0</v>
      </c>
      <c r="P188" s="36"/>
      <c r="Q188" s="56"/>
    </row>
    <row r="189" spans="1:17" ht="39.75" customHeight="1">
      <c r="A189" s="23" t="s">
        <v>305</v>
      </c>
      <c r="B189" s="34"/>
      <c r="C189" s="11"/>
      <c r="D189" s="83"/>
      <c r="E189" s="84"/>
      <c r="F189" s="34"/>
      <c r="G189" s="34"/>
      <c r="H189" s="19"/>
      <c r="I189" s="19"/>
      <c r="J189" s="37">
        <v>631</v>
      </c>
      <c r="K189" s="37">
        <v>160</v>
      </c>
      <c r="L189" s="36">
        <f t="shared" si="37"/>
        <v>0</v>
      </c>
      <c r="M189" s="37"/>
      <c r="N189" s="37"/>
      <c r="O189" s="37"/>
      <c r="P189" s="37"/>
      <c r="Q189" s="23" t="s">
        <v>306</v>
      </c>
    </row>
    <row r="190" spans="1:17" ht="37.5" customHeight="1">
      <c r="A190" s="23" t="s">
        <v>307</v>
      </c>
      <c r="B190" s="34"/>
      <c r="C190" s="11"/>
      <c r="D190" s="83"/>
      <c r="E190" s="84"/>
      <c r="F190" s="34"/>
      <c r="G190" s="34"/>
      <c r="H190" s="19"/>
      <c r="I190" s="19"/>
      <c r="J190" s="37">
        <v>155</v>
      </c>
      <c r="K190" s="37">
        <v>40</v>
      </c>
      <c r="L190" s="36">
        <f t="shared" si="37"/>
        <v>0</v>
      </c>
      <c r="M190" s="37"/>
      <c r="N190" s="37"/>
      <c r="O190" s="37"/>
      <c r="P190" s="37"/>
      <c r="Q190" s="23" t="s">
        <v>308</v>
      </c>
    </row>
    <row r="191" spans="1:17" ht="39.75" customHeight="1">
      <c r="A191" s="15" t="s">
        <v>41</v>
      </c>
      <c r="B191" s="34"/>
      <c r="C191" s="11"/>
      <c r="D191" s="83"/>
      <c r="E191" s="84"/>
      <c r="F191" s="34"/>
      <c r="G191" s="34"/>
      <c r="H191" s="19"/>
      <c r="I191" s="19"/>
      <c r="J191" s="36">
        <f aca="true" t="shared" si="46" ref="J191:O191">SUM(J192:J197)</f>
        <v>3720</v>
      </c>
      <c r="K191" s="36">
        <f t="shared" si="46"/>
        <v>1543</v>
      </c>
      <c r="L191" s="36">
        <f t="shared" si="37"/>
        <v>1484</v>
      </c>
      <c r="M191" s="36">
        <f t="shared" si="46"/>
        <v>1484</v>
      </c>
      <c r="N191" s="36">
        <f t="shared" si="46"/>
        <v>0</v>
      </c>
      <c r="O191" s="36">
        <f t="shared" si="46"/>
        <v>0</v>
      </c>
      <c r="P191" s="36"/>
      <c r="Q191" s="23" t="s">
        <v>309</v>
      </c>
    </row>
    <row r="192" spans="1:17" ht="39.75" customHeight="1">
      <c r="A192" s="23" t="s">
        <v>310</v>
      </c>
      <c r="B192" s="34"/>
      <c r="C192" s="11"/>
      <c r="D192" s="60"/>
      <c r="E192" s="61"/>
      <c r="F192" s="34"/>
      <c r="G192" s="34"/>
      <c r="H192" s="19"/>
      <c r="I192" s="19"/>
      <c r="J192" s="37">
        <v>1360</v>
      </c>
      <c r="K192" s="37">
        <v>565</v>
      </c>
      <c r="L192" s="37">
        <f t="shared" si="37"/>
        <v>540</v>
      </c>
      <c r="M192" s="37">
        <v>540</v>
      </c>
      <c r="N192" s="37"/>
      <c r="O192" s="37"/>
      <c r="P192" s="37"/>
      <c r="Q192" s="23"/>
    </row>
    <row r="193" spans="1:17" ht="39.75" customHeight="1">
      <c r="A193" s="23" t="s">
        <v>311</v>
      </c>
      <c r="B193" s="34"/>
      <c r="C193" s="11"/>
      <c r="D193" s="60"/>
      <c r="E193" s="61"/>
      <c r="F193" s="34"/>
      <c r="G193" s="34"/>
      <c r="H193" s="19"/>
      <c r="I193" s="19"/>
      <c r="J193" s="37">
        <v>280</v>
      </c>
      <c r="K193" s="37">
        <v>116</v>
      </c>
      <c r="L193" s="37">
        <f t="shared" si="37"/>
        <v>112</v>
      </c>
      <c r="M193" s="37">
        <v>112</v>
      </c>
      <c r="N193" s="37"/>
      <c r="O193" s="37"/>
      <c r="P193" s="37"/>
      <c r="Q193" s="23"/>
    </row>
    <row r="194" spans="1:17" ht="39.75" customHeight="1">
      <c r="A194" s="23" t="s">
        <v>312</v>
      </c>
      <c r="B194" s="34"/>
      <c r="C194" s="11"/>
      <c r="D194" s="60"/>
      <c r="E194" s="61"/>
      <c r="F194" s="34"/>
      <c r="G194" s="34"/>
      <c r="H194" s="19"/>
      <c r="I194" s="19"/>
      <c r="J194" s="37">
        <v>900</v>
      </c>
      <c r="K194" s="37">
        <v>373</v>
      </c>
      <c r="L194" s="37">
        <f t="shared" si="37"/>
        <v>360</v>
      </c>
      <c r="M194" s="37">
        <v>360</v>
      </c>
      <c r="N194" s="37"/>
      <c r="O194" s="37"/>
      <c r="P194" s="37"/>
      <c r="Q194" s="23"/>
    </row>
    <row r="195" spans="1:17" ht="39.75" customHeight="1">
      <c r="A195" s="23" t="s">
        <v>313</v>
      </c>
      <c r="B195" s="34"/>
      <c r="C195" s="11"/>
      <c r="D195" s="60"/>
      <c r="E195" s="61"/>
      <c r="F195" s="34"/>
      <c r="G195" s="34"/>
      <c r="H195" s="19"/>
      <c r="I195" s="19"/>
      <c r="J195" s="37">
        <v>400</v>
      </c>
      <c r="K195" s="37">
        <v>165</v>
      </c>
      <c r="L195" s="37">
        <f t="shared" si="37"/>
        <v>160</v>
      </c>
      <c r="M195" s="37">
        <v>160</v>
      </c>
      <c r="N195" s="37"/>
      <c r="O195" s="37"/>
      <c r="P195" s="37"/>
      <c r="Q195" s="23"/>
    </row>
    <row r="196" spans="1:17" ht="39.75" customHeight="1">
      <c r="A196" s="23" t="s">
        <v>314</v>
      </c>
      <c r="B196" s="34"/>
      <c r="C196" s="11"/>
      <c r="D196" s="60"/>
      <c r="E196" s="61"/>
      <c r="F196" s="34"/>
      <c r="G196" s="34"/>
      <c r="H196" s="19"/>
      <c r="I196" s="19"/>
      <c r="J196" s="37">
        <v>280</v>
      </c>
      <c r="K196" s="37">
        <v>116</v>
      </c>
      <c r="L196" s="37">
        <f t="shared" si="37"/>
        <v>112</v>
      </c>
      <c r="M196" s="37">
        <v>112</v>
      </c>
      <c r="N196" s="37"/>
      <c r="O196" s="37"/>
      <c r="P196" s="37"/>
      <c r="Q196" s="23"/>
    </row>
    <row r="197" spans="1:17" ht="39.75" customHeight="1">
      <c r="A197" s="23" t="s">
        <v>315</v>
      </c>
      <c r="B197" s="34"/>
      <c r="C197" s="11"/>
      <c r="D197" s="60"/>
      <c r="E197" s="61"/>
      <c r="F197" s="34"/>
      <c r="G197" s="34"/>
      <c r="H197" s="19"/>
      <c r="I197" s="19"/>
      <c r="J197" s="37">
        <v>500</v>
      </c>
      <c r="K197" s="37">
        <v>208</v>
      </c>
      <c r="L197" s="37">
        <f t="shared" si="37"/>
        <v>200</v>
      </c>
      <c r="M197" s="37">
        <v>200</v>
      </c>
      <c r="N197" s="37"/>
      <c r="O197" s="37"/>
      <c r="P197" s="37"/>
      <c r="Q197" s="23"/>
    </row>
    <row r="198" spans="1:17" ht="31.5" customHeight="1">
      <c r="A198" s="15" t="s">
        <v>316</v>
      </c>
      <c r="B198" s="34"/>
      <c r="C198" s="11"/>
      <c r="D198" s="60"/>
      <c r="E198" s="61"/>
      <c r="F198" s="34"/>
      <c r="G198" s="34"/>
      <c r="H198" s="19"/>
      <c r="I198" s="19"/>
      <c r="J198" s="36">
        <f aca="true" t="shared" si="47" ref="J198:O198">SUM(J199:J204)</f>
        <v>1160</v>
      </c>
      <c r="K198" s="36">
        <f t="shared" si="47"/>
        <v>290</v>
      </c>
      <c r="L198" s="36">
        <f aca="true" t="shared" si="48" ref="L198:L262">SUM(M198:P198)</f>
        <v>0</v>
      </c>
      <c r="M198" s="36">
        <f t="shared" si="47"/>
        <v>0</v>
      </c>
      <c r="N198" s="36">
        <f t="shared" si="47"/>
        <v>0</v>
      </c>
      <c r="O198" s="36">
        <f t="shared" si="47"/>
        <v>0</v>
      </c>
      <c r="P198" s="36"/>
      <c r="Q198" s="23"/>
    </row>
    <row r="199" spans="1:17" ht="31.5" customHeight="1">
      <c r="A199" s="23" t="s">
        <v>317</v>
      </c>
      <c r="B199" s="34"/>
      <c r="C199" s="11"/>
      <c r="D199" s="60"/>
      <c r="E199" s="61"/>
      <c r="F199" s="34"/>
      <c r="G199" s="34"/>
      <c r="H199" s="19"/>
      <c r="I199" s="19"/>
      <c r="J199" s="37">
        <v>80</v>
      </c>
      <c r="K199" s="36">
        <v>20</v>
      </c>
      <c r="L199" s="36">
        <f t="shared" si="48"/>
        <v>0</v>
      </c>
      <c r="M199" s="37"/>
      <c r="N199" s="37"/>
      <c r="O199" s="37"/>
      <c r="P199" s="37"/>
      <c r="Q199" s="23" t="s">
        <v>83</v>
      </c>
    </row>
    <row r="200" spans="1:17" ht="31.5" customHeight="1">
      <c r="A200" s="23" t="s">
        <v>318</v>
      </c>
      <c r="B200" s="34"/>
      <c r="C200" s="11"/>
      <c r="D200" s="60"/>
      <c r="E200" s="61"/>
      <c r="F200" s="34"/>
      <c r="G200" s="34"/>
      <c r="H200" s="19"/>
      <c r="I200" s="19"/>
      <c r="J200" s="37">
        <v>220</v>
      </c>
      <c r="K200" s="36">
        <v>55</v>
      </c>
      <c r="L200" s="36">
        <f t="shared" si="48"/>
        <v>0</v>
      </c>
      <c r="M200" s="37"/>
      <c r="N200" s="37"/>
      <c r="O200" s="37"/>
      <c r="P200" s="37"/>
      <c r="Q200" s="23" t="s">
        <v>319</v>
      </c>
    </row>
    <row r="201" spans="1:17" ht="31.5" customHeight="1">
      <c r="A201" s="23" t="s">
        <v>320</v>
      </c>
      <c r="B201" s="34"/>
      <c r="C201" s="11"/>
      <c r="D201" s="60"/>
      <c r="E201" s="61"/>
      <c r="F201" s="34"/>
      <c r="G201" s="34"/>
      <c r="H201" s="19"/>
      <c r="I201" s="19"/>
      <c r="J201" s="37">
        <v>180</v>
      </c>
      <c r="K201" s="37">
        <v>45</v>
      </c>
      <c r="L201" s="36">
        <f t="shared" si="48"/>
        <v>0</v>
      </c>
      <c r="M201" s="37"/>
      <c r="N201" s="37"/>
      <c r="O201" s="37"/>
      <c r="P201" s="37"/>
      <c r="Q201" s="23" t="s">
        <v>321</v>
      </c>
    </row>
    <row r="202" spans="1:17" ht="31.5" customHeight="1">
      <c r="A202" s="23" t="s">
        <v>322</v>
      </c>
      <c r="B202" s="34"/>
      <c r="C202" s="11"/>
      <c r="D202" s="60"/>
      <c r="E202" s="61"/>
      <c r="F202" s="34"/>
      <c r="G202" s="34"/>
      <c r="H202" s="19"/>
      <c r="I202" s="19"/>
      <c r="J202" s="37">
        <v>20</v>
      </c>
      <c r="K202" s="37">
        <v>5</v>
      </c>
      <c r="L202" s="36">
        <f t="shared" si="48"/>
        <v>0</v>
      </c>
      <c r="M202" s="37"/>
      <c r="N202" s="37"/>
      <c r="O202" s="37"/>
      <c r="P202" s="37"/>
      <c r="Q202" s="23" t="s">
        <v>323</v>
      </c>
    </row>
    <row r="203" spans="1:17" ht="31.5" customHeight="1">
      <c r="A203" s="23" t="s">
        <v>324</v>
      </c>
      <c r="B203" s="34"/>
      <c r="C203" s="11"/>
      <c r="D203" s="60"/>
      <c r="E203" s="61"/>
      <c r="F203" s="34"/>
      <c r="G203" s="34"/>
      <c r="H203" s="19"/>
      <c r="I203" s="19"/>
      <c r="J203" s="37">
        <v>80</v>
      </c>
      <c r="K203" s="36">
        <v>20</v>
      </c>
      <c r="L203" s="36">
        <f t="shared" si="48"/>
        <v>0</v>
      </c>
      <c r="M203" s="37"/>
      <c r="N203" s="37"/>
      <c r="O203" s="37"/>
      <c r="P203" s="37"/>
      <c r="Q203" s="23" t="s">
        <v>83</v>
      </c>
    </row>
    <row r="204" spans="1:17" ht="31.5" customHeight="1">
      <c r="A204" s="23" t="s">
        <v>325</v>
      </c>
      <c r="B204" s="34"/>
      <c r="C204" s="11"/>
      <c r="D204" s="60"/>
      <c r="E204" s="61"/>
      <c r="F204" s="34"/>
      <c r="G204" s="34"/>
      <c r="H204" s="19"/>
      <c r="I204" s="19"/>
      <c r="J204" s="37">
        <v>580</v>
      </c>
      <c r="K204" s="37">
        <v>145</v>
      </c>
      <c r="L204" s="36">
        <f t="shared" si="48"/>
        <v>0</v>
      </c>
      <c r="M204" s="37"/>
      <c r="N204" s="37"/>
      <c r="O204" s="37"/>
      <c r="P204" s="37"/>
      <c r="Q204" s="23" t="s">
        <v>326</v>
      </c>
    </row>
    <row r="205" spans="1:17" ht="31.5" customHeight="1">
      <c r="A205" s="15" t="s">
        <v>327</v>
      </c>
      <c r="B205" s="34"/>
      <c r="C205" s="11"/>
      <c r="D205" s="60"/>
      <c r="E205" s="61"/>
      <c r="F205" s="34"/>
      <c r="G205" s="34"/>
      <c r="H205" s="19"/>
      <c r="I205" s="19"/>
      <c r="J205" s="36">
        <f aca="true" t="shared" si="49" ref="J205:O205">SUM(J206:J207)</f>
        <v>466</v>
      </c>
      <c r="K205" s="36">
        <f t="shared" si="49"/>
        <v>185</v>
      </c>
      <c r="L205" s="36">
        <f t="shared" si="48"/>
        <v>160</v>
      </c>
      <c r="M205" s="36">
        <f t="shared" si="49"/>
        <v>160</v>
      </c>
      <c r="N205" s="36">
        <f t="shared" si="49"/>
        <v>0</v>
      </c>
      <c r="O205" s="36">
        <f t="shared" si="49"/>
        <v>0</v>
      </c>
      <c r="P205" s="36"/>
      <c r="Q205" s="23"/>
    </row>
    <row r="206" spans="1:17" ht="31.5" customHeight="1">
      <c r="A206" s="23" t="s">
        <v>328</v>
      </c>
      <c r="B206" s="34"/>
      <c r="C206" s="11"/>
      <c r="D206" s="60"/>
      <c r="E206" s="61"/>
      <c r="F206" s="34"/>
      <c r="G206" s="34"/>
      <c r="H206" s="19"/>
      <c r="I206" s="19"/>
      <c r="J206" s="37">
        <v>66</v>
      </c>
      <c r="K206" s="37">
        <v>20</v>
      </c>
      <c r="L206" s="36">
        <f t="shared" si="48"/>
        <v>0</v>
      </c>
      <c r="M206" s="37"/>
      <c r="N206" s="37"/>
      <c r="O206" s="37"/>
      <c r="P206" s="37"/>
      <c r="Q206" s="23" t="s">
        <v>329</v>
      </c>
    </row>
    <row r="207" spans="1:17" ht="39.75" customHeight="1">
      <c r="A207" s="23" t="s">
        <v>330</v>
      </c>
      <c r="B207" s="34"/>
      <c r="C207" s="11"/>
      <c r="D207" s="60"/>
      <c r="E207" s="61"/>
      <c r="F207" s="34"/>
      <c r="G207" s="34"/>
      <c r="H207" s="19"/>
      <c r="I207" s="19"/>
      <c r="J207" s="37">
        <v>400</v>
      </c>
      <c r="K207" s="37">
        <v>165</v>
      </c>
      <c r="L207" s="37">
        <f t="shared" si="48"/>
        <v>160</v>
      </c>
      <c r="M207" s="37">
        <v>160</v>
      </c>
      <c r="N207" s="37"/>
      <c r="O207" s="37"/>
      <c r="P207" s="37"/>
      <c r="Q207" s="23" t="s">
        <v>331</v>
      </c>
    </row>
    <row r="208" spans="1:17" ht="31.5" customHeight="1">
      <c r="A208" s="15" t="s">
        <v>332</v>
      </c>
      <c r="B208" s="34"/>
      <c r="C208" s="11"/>
      <c r="D208" s="60"/>
      <c r="E208" s="61"/>
      <c r="F208" s="34"/>
      <c r="G208" s="34"/>
      <c r="H208" s="19"/>
      <c r="I208" s="19"/>
      <c r="J208" s="36">
        <f aca="true" t="shared" si="50" ref="J208:O208">SUM(J209:J210)</f>
        <v>130</v>
      </c>
      <c r="K208" s="36">
        <f t="shared" si="50"/>
        <v>37</v>
      </c>
      <c r="L208" s="36">
        <f t="shared" si="48"/>
        <v>12</v>
      </c>
      <c r="M208" s="36">
        <f t="shared" si="50"/>
        <v>12</v>
      </c>
      <c r="N208" s="36">
        <f t="shared" si="50"/>
        <v>0</v>
      </c>
      <c r="O208" s="36">
        <f t="shared" si="50"/>
        <v>0</v>
      </c>
      <c r="P208" s="36"/>
      <c r="Q208" s="23"/>
    </row>
    <row r="209" spans="1:17" ht="45.75" customHeight="1">
      <c r="A209" s="23" t="s">
        <v>333</v>
      </c>
      <c r="B209" s="34"/>
      <c r="C209" s="11"/>
      <c r="D209" s="60"/>
      <c r="E209" s="61"/>
      <c r="F209" s="34"/>
      <c r="G209" s="34"/>
      <c r="H209" s="19"/>
      <c r="I209" s="19"/>
      <c r="J209" s="37">
        <v>100</v>
      </c>
      <c r="K209" s="37">
        <v>25</v>
      </c>
      <c r="L209" s="36">
        <f t="shared" si="48"/>
        <v>0</v>
      </c>
      <c r="M209" s="37"/>
      <c r="N209" s="37"/>
      <c r="O209" s="37"/>
      <c r="P209" s="37"/>
      <c r="Q209" s="23" t="s">
        <v>334</v>
      </c>
    </row>
    <row r="210" spans="1:17" ht="39.75" customHeight="1">
      <c r="A210" s="23" t="s">
        <v>335</v>
      </c>
      <c r="B210" s="34"/>
      <c r="C210" s="11"/>
      <c r="D210" s="60"/>
      <c r="E210" s="61"/>
      <c r="F210" s="34"/>
      <c r="G210" s="34"/>
      <c r="H210" s="19"/>
      <c r="I210" s="19"/>
      <c r="J210" s="37">
        <v>30</v>
      </c>
      <c r="K210" s="37">
        <v>12</v>
      </c>
      <c r="L210" s="37">
        <f t="shared" si="48"/>
        <v>12</v>
      </c>
      <c r="M210" s="37">
        <v>12</v>
      </c>
      <c r="N210" s="37"/>
      <c r="O210" s="37"/>
      <c r="P210" s="37"/>
      <c r="Q210" s="23" t="s">
        <v>336</v>
      </c>
    </row>
    <row r="211" spans="1:17" ht="31.5" customHeight="1">
      <c r="A211" s="15" t="s">
        <v>337</v>
      </c>
      <c r="B211" s="34"/>
      <c r="C211" s="11"/>
      <c r="D211" s="60"/>
      <c r="E211" s="61"/>
      <c r="F211" s="34"/>
      <c r="G211" s="34"/>
      <c r="H211" s="19"/>
      <c r="I211" s="19"/>
      <c r="J211" s="36">
        <f aca="true" t="shared" si="51" ref="J211:O211">SUM(J212)</f>
        <v>960</v>
      </c>
      <c r="K211" s="36">
        <f t="shared" si="51"/>
        <v>320</v>
      </c>
      <c r="L211" s="36">
        <f t="shared" si="48"/>
        <v>0</v>
      </c>
      <c r="M211" s="36">
        <f t="shared" si="51"/>
        <v>0</v>
      </c>
      <c r="N211" s="36">
        <f t="shared" si="51"/>
        <v>0</v>
      </c>
      <c r="O211" s="36">
        <f t="shared" si="51"/>
        <v>0</v>
      </c>
      <c r="P211" s="36"/>
      <c r="Q211" s="23"/>
    </row>
    <row r="212" spans="1:17" ht="42" customHeight="1">
      <c r="A212" s="23" t="s">
        <v>338</v>
      </c>
      <c r="B212" s="34"/>
      <c r="C212" s="11"/>
      <c r="D212" s="60"/>
      <c r="E212" s="61"/>
      <c r="F212" s="34"/>
      <c r="G212" s="34"/>
      <c r="H212" s="19"/>
      <c r="I212" s="19"/>
      <c r="J212" s="37">
        <v>960</v>
      </c>
      <c r="K212" s="37">
        <v>320</v>
      </c>
      <c r="L212" s="36">
        <f t="shared" si="48"/>
        <v>0</v>
      </c>
      <c r="M212" s="37"/>
      <c r="N212" s="37"/>
      <c r="O212" s="37"/>
      <c r="P212" s="37"/>
      <c r="Q212" s="23" t="s">
        <v>339</v>
      </c>
    </row>
    <row r="213" spans="1:17" ht="30.75" customHeight="1">
      <c r="A213" s="49" t="s">
        <v>62</v>
      </c>
      <c r="B213" s="25" t="e">
        <f>SUM(B214,B225,B231,B74,B236,#REF!)</f>
        <v>#REF!</v>
      </c>
      <c r="C213" s="11" t="e">
        <f>D213+I213</f>
        <v>#REF!</v>
      </c>
      <c r="D213" s="11" t="e">
        <f>SUM(E213:H213)</f>
        <v>#REF!</v>
      </c>
      <c r="E213" s="25" t="e">
        <f>SUM(E214,E225,E231,E74,E236,#REF!)</f>
        <v>#REF!</v>
      </c>
      <c r="F213" s="25" t="e">
        <f>SUM(F214,F225,F231,F74,F236,#REF!)</f>
        <v>#REF!</v>
      </c>
      <c r="G213" s="25" t="e">
        <f>SUM(G214,G225,G231,G74,G236,#REF!)</f>
        <v>#REF!</v>
      </c>
      <c r="H213" s="25" t="e">
        <f>SUM(H214,H225,H231,H74,H236,#REF!)</f>
        <v>#REF!</v>
      </c>
      <c r="I213" s="25" t="e">
        <f>SUM(I214,I225,I231,I74,I236,#REF!)</f>
        <v>#REF!</v>
      </c>
      <c r="J213" s="36">
        <f aca="true" t="shared" si="52" ref="J213:O213">SUM(J214,J225,J231,J233,J236,J244)</f>
        <v>10365.74</v>
      </c>
      <c r="K213" s="36">
        <f t="shared" si="52"/>
        <v>2780</v>
      </c>
      <c r="L213" s="36">
        <f t="shared" si="48"/>
        <v>240</v>
      </c>
      <c r="M213" s="36">
        <f t="shared" si="52"/>
        <v>240</v>
      </c>
      <c r="N213" s="36">
        <f t="shared" si="52"/>
        <v>0</v>
      </c>
      <c r="O213" s="36">
        <f t="shared" si="52"/>
        <v>0</v>
      </c>
      <c r="P213" s="36"/>
      <c r="Q213" s="56"/>
    </row>
    <row r="214" spans="1:17" ht="30.75" customHeight="1">
      <c r="A214" s="15" t="s">
        <v>63</v>
      </c>
      <c r="B214" s="63">
        <f aca="true" t="shared" si="53" ref="B214:I214">SUM(B39:B40)</f>
        <v>550</v>
      </c>
      <c r="C214" s="11">
        <f>D214+I214</f>
        <v>0</v>
      </c>
      <c r="D214" s="11">
        <f>SUM(E214:H214)</f>
        <v>0</v>
      </c>
      <c r="E214" s="63">
        <f t="shared" si="53"/>
        <v>0</v>
      </c>
      <c r="F214" s="63">
        <f t="shared" si="53"/>
        <v>0</v>
      </c>
      <c r="G214" s="63">
        <f t="shared" si="53"/>
        <v>0</v>
      </c>
      <c r="H214" s="63">
        <f t="shared" si="53"/>
        <v>0</v>
      </c>
      <c r="I214" s="63">
        <f t="shared" si="53"/>
        <v>0</v>
      </c>
      <c r="J214" s="36">
        <f aca="true" t="shared" si="54" ref="J214:O214">SUM(J215:J224)</f>
        <v>4000</v>
      </c>
      <c r="K214" s="36">
        <f t="shared" si="54"/>
        <v>1000</v>
      </c>
      <c r="L214" s="36">
        <f t="shared" si="48"/>
        <v>0</v>
      </c>
      <c r="M214" s="36">
        <f t="shared" si="54"/>
        <v>0</v>
      </c>
      <c r="N214" s="36">
        <f t="shared" si="54"/>
        <v>0</v>
      </c>
      <c r="O214" s="36">
        <f t="shared" si="54"/>
        <v>0</v>
      </c>
      <c r="P214" s="36"/>
      <c r="Q214" s="56"/>
    </row>
    <row r="215" spans="1:17" ht="30.75" customHeight="1">
      <c r="A215" s="30" t="s">
        <v>340</v>
      </c>
      <c r="B215" s="32">
        <v>500</v>
      </c>
      <c r="C215" s="11">
        <f>D215+I215</f>
        <v>0</v>
      </c>
      <c r="D215" s="11">
        <f>SUM(E215:H215)</f>
        <v>0</v>
      </c>
      <c r="E215" s="32"/>
      <c r="F215" s="32"/>
      <c r="G215" s="32"/>
      <c r="H215" s="19"/>
      <c r="I215" s="19"/>
      <c r="J215" s="37">
        <v>1000</v>
      </c>
      <c r="K215" s="37">
        <v>250</v>
      </c>
      <c r="L215" s="36">
        <f t="shared" si="48"/>
        <v>0</v>
      </c>
      <c r="M215" s="37"/>
      <c r="N215" s="37"/>
      <c r="O215" s="37"/>
      <c r="P215" s="37"/>
      <c r="Q215" s="23" t="s">
        <v>126</v>
      </c>
    </row>
    <row r="216" spans="1:17" ht="30.75" customHeight="1">
      <c r="A216" s="30" t="s">
        <v>341</v>
      </c>
      <c r="B216" s="32">
        <v>120</v>
      </c>
      <c r="C216" s="11">
        <f>D216+I216</f>
        <v>0</v>
      </c>
      <c r="D216" s="11">
        <f>SUM(E216:H216)</f>
        <v>0</v>
      </c>
      <c r="E216" s="32"/>
      <c r="F216" s="32"/>
      <c r="G216" s="32"/>
      <c r="H216" s="19"/>
      <c r="I216" s="19"/>
      <c r="J216" s="37">
        <v>400</v>
      </c>
      <c r="K216" s="37">
        <v>100</v>
      </c>
      <c r="L216" s="36">
        <f t="shared" si="48"/>
        <v>0</v>
      </c>
      <c r="M216" s="37"/>
      <c r="N216" s="37"/>
      <c r="O216" s="37"/>
      <c r="P216" s="37"/>
      <c r="Q216" s="23" t="s">
        <v>342</v>
      </c>
    </row>
    <row r="217" spans="1:17" ht="40.5" customHeight="1">
      <c r="A217" s="30" t="s">
        <v>343</v>
      </c>
      <c r="B217" s="32"/>
      <c r="C217" s="11"/>
      <c r="D217" s="11"/>
      <c r="E217" s="32"/>
      <c r="F217" s="32"/>
      <c r="G217" s="32"/>
      <c r="H217" s="19"/>
      <c r="I217" s="19"/>
      <c r="J217" s="37">
        <v>600</v>
      </c>
      <c r="K217" s="37">
        <v>150</v>
      </c>
      <c r="L217" s="36">
        <f t="shared" si="48"/>
        <v>0</v>
      </c>
      <c r="M217" s="37"/>
      <c r="N217" s="37"/>
      <c r="O217" s="37"/>
      <c r="P217" s="37"/>
      <c r="Q217" s="23" t="s">
        <v>344</v>
      </c>
    </row>
    <row r="218" spans="1:17" ht="30.75" customHeight="1">
      <c r="A218" s="30" t="s">
        <v>345</v>
      </c>
      <c r="B218" s="32"/>
      <c r="C218" s="11"/>
      <c r="D218" s="11"/>
      <c r="E218" s="32"/>
      <c r="F218" s="32"/>
      <c r="G218" s="32"/>
      <c r="H218" s="19"/>
      <c r="I218" s="19"/>
      <c r="J218" s="37">
        <v>100</v>
      </c>
      <c r="K218" s="36">
        <v>25</v>
      </c>
      <c r="L218" s="36">
        <f t="shared" si="48"/>
        <v>0</v>
      </c>
      <c r="M218" s="37"/>
      <c r="N218" s="37"/>
      <c r="O218" s="37"/>
      <c r="P218" s="37"/>
      <c r="Q218" s="23" t="s">
        <v>346</v>
      </c>
    </row>
    <row r="219" spans="1:17" ht="45.75" customHeight="1">
      <c r="A219" s="30" t="s">
        <v>347</v>
      </c>
      <c r="B219" s="32"/>
      <c r="C219" s="11"/>
      <c r="D219" s="11"/>
      <c r="E219" s="32"/>
      <c r="F219" s="32"/>
      <c r="G219" s="32"/>
      <c r="H219" s="19"/>
      <c r="I219" s="19"/>
      <c r="J219" s="37">
        <v>420</v>
      </c>
      <c r="K219" s="37">
        <v>105</v>
      </c>
      <c r="L219" s="36">
        <f t="shared" si="48"/>
        <v>0</v>
      </c>
      <c r="M219" s="37"/>
      <c r="N219" s="37"/>
      <c r="O219" s="37"/>
      <c r="P219" s="37"/>
      <c r="Q219" s="23" t="s">
        <v>348</v>
      </c>
    </row>
    <row r="220" spans="1:17" ht="30.75" customHeight="1">
      <c r="A220" s="30" t="s">
        <v>349</v>
      </c>
      <c r="B220" s="32"/>
      <c r="C220" s="11"/>
      <c r="D220" s="11"/>
      <c r="E220" s="32"/>
      <c r="F220" s="32"/>
      <c r="G220" s="32"/>
      <c r="H220" s="19"/>
      <c r="I220" s="19"/>
      <c r="J220" s="37">
        <v>100</v>
      </c>
      <c r="K220" s="36">
        <v>25</v>
      </c>
      <c r="L220" s="36">
        <f t="shared" si="48"/>
        <v>0</v>
      </c>
      <c r="M220" s="37"/>
      <c r="N220" s="37"/>
      <c r="O220" s="37"/>
      <c r="P220" s="37"/>
      <c r="Q220" s="23" t="s">
        <v>350</v>
      </c>
    </row>
    <row r="221" spans="1:17" ht="30.75" customHeight="1">
      <c r="A221" s="30" t="s">
        <v>351</v>
      </c>
      <c r="B221" s="32"/>
      <c r="C221" s="11"/>
      <c r="D221" s="11"/>
      <c r="E221" s="32"/>
      <c r="F221" s="32"/>
      <c r="G221" s="32"/>
      <c r="H221" s="19"/>
      <c r="I221" s="19"/>
      <c r="J221" s="37">
        <v>420</v>
      </c>
      <c r="K221" s="37">
        <v>105</v>
      </c>
      <c r="L221" s="36">
        <f t="shared" si="48"/>
        <v>0</v>
      </c>
      <c r="M221" s="37"/>
      <c r="N221" s="37"/>
      <c r="O221" s="37"/>
      <c r="P221" s="37"/>
      <c r="Q221" s="23" t="s">
        <v>348</v>
      </c>
    </row>
    <row r="222" spans="1:17" ht="30.75" customHeight="1">
      <c r="A222" s="30" t="s">
        <v>352</v>
      </c>
      <c r="B222" s="32"/>
      <c r="C222" s="11"/>
      <c r="D222" s="11"/>
      <c r="E222" s="32"/>
      <c r="F222" s="32"/>
      <c r="G222" s="32"/>
      <c r="H222" s="19"/>
      <c r="I222" s="19"/>
      <c r="J222" s="37">
        <v>300</v>
      </c>
      <c r="K222" s="37">
        <v>75</v>
      </c>
      <c r="L222" s="36">
        <f t="shared" si="48"/>
        <v>0</v>
      </c>
      <c r="M222" s="37"/>
      <c r="N222" s="37"/>
      <c r="O222" s="37"/>
      <c r="P222" s="37"/>
      <c r="Q222" s="23" t="s">
        <v>353</v>
      </c>
    </row>
    <row r="223" spans="1:17" ht="30.75" customHeight="1">
      <c r="A223" s="30" t="s">
        <v>354</v>
      </c>
      <c r="B223" s="32"/>
      <c r="C223" s="11"/>
      <c r="D223" s="11"/>
      <c r="E223" s="32"/>
      <c r="F223" s="32"/>
      <c r="G223" s="32"/>
      <c r="H223" s="19"/>
      <c r="I223" s="19"/>
      <c r="J223" s="37">
        <v>120</v>
      </c>
      <c r="K223" s="36">
        <v>30</v>
      </c>
      <c r="L223" s="36">
        <f t="shared" si="48"/>
        <v>0</v>
      </c>
      <c r="M223" s="37"/>
      <c r="N223" s="37"/>
      <c r="O223" s="37"/>
      <c r="P223" s="37"/>
      <c r="Q223" s="23" t="s">
        <v>355</v>
      </c>
    </row>
    <row r="224" spans="1:17" ht="30.75" customHeight="1">
      <c r="A224" s="30" t="s">
        <v>356</v>
      </c>
      <c r="B224" s="32"/>
      <c r="C224" s="11"/>
      <c r="D224" s="11"/>
      <c r="E224" s="32"/>
      <c r="F224" s="32"/>
      <c r="G224" s="32"/>
      <c r="H224" s="19"/>
      <c r="I224" s="19"/>
      <c r="J224" s="37">
        <v>540</v>
      </c>
      <c r="K224" s="37">
        <v>135</v>
      </c>
      <c r="L224" s="36">
        <f t="shared" si="48"/>
        <v>0</v>
      </c>
      <c r="M224" s="37"/>
      <c r="N224" s="37"/>
      <c r="O224" s="37"/>
      <c r="P224" s="37"/>
      <c r="Q224" s="23" t="s">
        <v>357</v>
      </c>
    </row>
    <row r="225" spans="1:17" ht="30.75" customHeight="1">
      <c r="A225" s="24" t="s">
        <v>358</v>
      </c>
      <c r="B225" s="63">
        <f aca="true" t="shared" si="55" ref="B225:H225">SUM(B50:B50)</f>
        <v>75</v>
      </c>
      <c r="C225" s="11">
        <f>D225+I225</f>
        <v>0</v>
      </c>
      <c r="D225" s="11">
        <f>SUM(E225:H225)</f>
        <v>0</v>
      </c>
      <c r="E225" s="63">
        <f t="shared" si="55"/>
        <v>0</v>
      </c>
      <c r="F225" s="63">
        <f t="shared" si="55"/>
        <v>0</v>
      </c>
      <c r="G225" s="63">
        <f t="shared" si="55"/>
        <v>0</v>
      </c>
      <c r="H225" s="63">
        <f t="shared" si="55"/>
        <v>0</v>
      </c>
      <c r="I225" s="63">
        <f>SUM(I226:I227)</f>
        <v>0</v>
      </c>
      <c r="J225" s="36">
        <f aca="true" t="shared" si="56" ref="J225:O225">SUM(J226:J230)</f>
        <v>3264.7</v>
      </c>
      <c r="K225" s="36">
        <f t="shared" si="56"/>
        <v>990</v>
      </c>
      <c r="L225" s="36">
        <f t="shared" si="48"/>
        <v>170</v>
      </c>
      <c r="M225" s="36">
        <f t="shared" si="56"/>
        <v>170</v>
      </c>
      <c r="N225" s="36">
        <f t="shared" si="56"/>
        <v>0</v>
      </c>
      <c r="O225" s="36">
        <f t="shared" si="56"/>
        <v>0</v>
      </c>
      <c r="P225" s="36"/>
      <c r="Q225" s="56"/>
    </row>
    <row r="226" spans="1:17" ht="30.75" customHeight="1">
      <c r="A226" s="23" t="s">
        <v>359</v>
      </c>
      <c r="B226" s="19">
        <v>300</v>
      </c>
      <c r="C226" s="11">
        <f>D226+I226</f>
        <v>0</v>
      </c>
      <c r="D226" s="11">
        <f>SUM(E226:H226)</f>
        <v>0</v>
      </c>
      <c r="E226" s="19"/>
      <c r="F226" s="19"/>
      <c r="G226" s="19"/>
      <c r="H226" s="19"/>
      <c r="I226" s="19"/>
      <c r="J226" s="37">
        <v>1000</v>
      </c>
      <c r="K226" s="37">
        <v>250</v>
      </c>
      <c r="L226" s="36">
        <f t="shared" si="48"/>
        <v>0</v>
      </c>
      <c r="M226" s="37"/>
      <c r="N226" s="37"/>
      <c r="O226" s="37"/>
      <c r="P226" s="37"/>
      <c r="Q226" s="23" t="s">
        <v>126</v>
      </c>
    </row>
    <row r="227" spans="1:17" ht="40.5" customHeight="1">
      <c r="A227" s="23" t="s">
        <v>360</v>
      </c>
      <c r="B227" s="19">
        <v>180</v>
      </c>
      <c r="C227" s="11">
        <f>D227+I227</f>
        <v>0</v>
      </c>
      <c r="D227" s="11">
        <f>SUM(E227:H227)</f>
        <v>0</v>
      </c>
      <c r="E227" s="19"/>
      <c r="F227" s="19"/>
      <c r="G227" s="19"/>
      <c r="H227" s="19"/>
      <c r="I227" s="19"/>
      <c r="J227" s="37">
        <v>480</v>
      </c>
      <c r="K227" s="37">
        <v>120</v>
      </c>
      <c r="L227" s="36">
        <f t="shared" si="48"/>
        <v>0</v>
      </c>
      <c r="M227" s="37"/>
      <c r="N227" s="37"/>
      <c r="O227" s="37"/>
      <c r="P227" s="37"/>
      <c r="Q227" s="23" t="s">
        <v>361</v>
      </c>
    </row>
    <row r="228" spans="1:17" ht="39.75" customHeight="1">
      <c r="A228" s="23" t="s">
        <v>362</v>
      </c>
      <c r="B228" s="19"/>
      <c r="C228" s="11"/>
      <c r="D228" s="11"/>
      <c r="E228" s="19"/>
      <c r="F228" s="19"/>
      <c r="G228" s="19"/>
      <c r="H228" s="19"/>
      <c r="I228" s="19"/>
      <c r="J228" s="37">
        <v>800</v>
      </c>
      <c r="K228" s="37">
        <v>200</v>
      </c>
      <c r="L228" s="37">
        <f t="shared" si="48"/>
        <v>50</v>
      </c>
      <c r="M228" s="37">
        <v>50</v>
      </c>
      <c r="N228" s="37"/>
      <c r="O228" s="37"/>
      <c r="P228" s="37"/>
      <c r="Q228" s="23" t="s">
        <v>363</v>
      </c>
    </row>
    <row r="229" spans="1:17" ht="30.75" customHeight="1">
      <c r="A229" s="23" t="s">
        <v>364</v>
      </c>
      <c r="B229" s="19"/>
      <c r="C229" s="11"/>
      <c r="D229" s="11"/>
      <c r="E229" s="19"/>
      <c r="F229" s="19"/>
      <c r="G229" s="19"/>
      <c r="H229" s="19"/>
      <c r="I229" s="19"/>
      <c r="J229" s="37">
        <v>284.7</v>
      </c>
      <c r="K229" s="37">
        <v>70</v>
      </c>
      <c r="L229" s="37">
        <f t="shared" si="48"/>
        <v>120</v>
      </c>
      <c r="M229" s="37">
        <v>120</v>
      </c>
      <c r="N229" s="37"/>
      <c r="O229" s="37"/>
      <c r="P229" s="37"/>
      <c r="Q229" s="23" t="s">
        <v>365</v>
      </c>
    </row>
    <row r="230" spans="1:17" ht="30.75" customHeight="1">
      <c r="A230" s="23" t="s">
        <v>366</v>
      </c>
      <c r="B230" s="19"/>
      <c r="C230" s="11"/>
      <c r="D230" s="11"/>
      <c r="E230" s="19"/>
      <c r="F230" s="19"/>
      <c r="G230" s="19"/>
      <c r="H230" s="19"/>
      <c r="I230" s="19"/>
      <c r="J230" s="37">
        <v>700</v>
      </c>
      <c r="K230" s="37">
        <v>350</v>
      </c>
      <c r="L230" s="36">
        <f t="shared" si="48"/>
        <v>0</v>
      </c>
      <c r="M230" s="37"/>
      <c r="N230" s="37"/>
      <c r="O230" s="37"/>
      <c r="P230" s="37"/>
      <c r="Q230" s="23" t="s">
        <v>367</v>
      </c>
    </row>
    <row r="231" spans="1:17" ht="30.75" customHeight="1">
      <c r="A231" s="24" t="s">
        <v>368</v>
      </c>
      <c r="B231" s="26" t="e">
        <f>SUM(B70:B231)</f>
        <v>#REF!</v>
      </c>
      <c r="C231" s="11" t="e">
        <f aca="true" t="shared" si="57" ref="C231:C236">D231+I231</f>
        <v>#REF!</v>
      </c>
      <c r="D231" s="11" t="e">
        <f aca="true" t="shared" si="58" ref="D231:D236">SUM(E231:H231)</f>
        <v>#REF!</v>
      </c>
      <c r="E231" s="26" t="e">
        <f>SUM(E70:E231)</f>
        <v>#REF!</v>
      </c>
      <c r="F231" s="26" t="e">
        <f>SUM(F70:F231)</f>
        <v>#REF!</v>
      </c>
      <c r="G231" s="26"/>
      <c r="H231" s="26" t="e">
        <f>SUM(H70:H231)</f>
        <v>#REF!</v>
      </c>
      <c r="I231" s="26"/>
      <c r="J231" s="36">
        <f aca="true" t="shared" si="59" ref="J231:O231">SUM(J232)</f>
        <v>549.44</v>
      </c>
      <c r="K231" s="36">
        <f t="shared" si="59"/>
        <v>140</v>
      </c>
      <c r="L231" s="36">
        <f t="shared" si="48"/>
        <v>0</v>
      </c>
      <c r="M231" s="36">
        <f t="shared" si="59"/>
        <v>0</v>
      </c>
      <c r="N231" s="36">
        <f t="shared" si="59"/>
        <v>0</v>
      </c>
      <c r="O231" s="36">
        <f t="shared" si="59"/>
        <v>0</v>
      </c>
      <c r="P231" s="36"/>
      <c r="Q231" s="56"/>
    </row>
    <row r="232" spans="1:17" ht="30.75" customHeight="1">
      <c r="A232" s="23" t="s">
        <v>369</v>
      </c>
      <c r="B232" s="26"/>
      <c r="C232" s="11"/>
      <c r="D232" s="11"/>
      <c r="E232" s="26"/>
      <c r="F232" s="26"/>
      <c r="G232" s="26"/>
      <c r="H232" s="26"/>
      <c r="I232" s="26"/>
      <c r="J232" s="37">
        <v>549.44</v>
      </c>
      <c r="K232" s="36">
        <v>140</v>
      </c>
      <c r="L232" s="36">
        <f t="shared" si="48"/>
        <v>0</v>
      </c>
      <c r="M232" s="37"/>
      <c r="N232" s="37"/>
      <c r="O232" s="37"/>
      <c r="P232" s="37"/>
      <c r="Q232" s="23" t="s">
        <v>370</v>
      </c>
    </row>
    <row r="233" spans="1:17" ht="30.75" customHeight="1">
      <c r="A233" s="24" t="s">
        <v>137</v>
      </c>
      <c r="B233" s="26">
        <f>SUM(B81:B81)</f>
        <v>764</v>
      </c>
      <c r="C233" s="11">
        <f t="shared" si="57"/>
        <v>0</v>
      </c>
      <c r="D233" s="11">
        <f t="shared" si="58"/>
        <v>0</v>
      </c>
      <c r="E233" s="26">
        <f>SUM(E81:E81)</f>
        <v>0</v>
      </c>
      <c r="F233" s="26">
        <f>SUM(F81:F81)</f>
        <v>0</v>
      </c>
      <c r="G233" s="26"/>
      <c r="H233" s="26">
        <f>SUM(H81:H81)</f>
        <v>0</v>
      </c>
      <c r="I233" s="26"/>
      <c r="J233" s="36">
        <f aca="true" t="shared" si="60" ref="J233:O233">SUM(J234:J235)</f>
        <v>230</v>
      </c>
      <c r="K233" s="36">
        <f t="shared" si="60"/>
        <v>60</v>
      </c>
      <c r="L233" s="36">
        <f t="shared" si="48"/>
        <v>0</v>
      </c>
      <c r="M233" s="36">
        <f t="shared" si="60"/>
        <v>0</v>
      </c>
      <c r="N233" s="36">
        <f t="shared" si="60"/>
        <v>0</v>
      </c>
      <c r="O233" s="36">
        <f t="shared" si="60"/>
        <v>0</v>
      </c>
      <c r="P233" s="36"/>
      <c r="Q233" s="56"/>
    </row>
    <row r="234" spans="1:17" ht="42.75" customHeight="1">
      <c r="A234" s="23" t="s">
        <v>371</v>
      </c>
      <c r="B234" s="26"/>
      <c r="C234" s="11"/>
      <c r="D234" s="11"/>
      <c r="E234" s="26"/>
      <c r="F234" s="26"/>
      <c r="G234" s="26"/>
      <c r="H234" s="26"/>
      <c r="I234" s="26"/>
      <c r="J234" s="37">
        <v>200</v>
      </c>
      <c r="K234" s="36">
        <v>50</v>
      </c>
      <c r="L234" s="36">
        <f t="shared" si="48"/>
        <v>0</v>
      </c>
      <c r="M234" s="37"/>
      <c r="N234" s="37"/>
      <c r="O234" s="37"/>
      <c r="P234" s="37"/>
      <c r="Q234" s="23" t="s">
        <v>372</v>
      </c>
    </row>
    <row r="235" spans="1:17" ht="30.75" customHeight="1">
      <c r="A235" s="23" t="s">
        <v>373</v>
      </c>
      <c r="B235" s="26"/>
      <c r="C235" s="11"/>
      <c r="D235" s="11"/>
      <c r="E235" s="26"/>
      <c r="F235" s="26"/>
      <c r="G235" s="26"/>
      <c r="H235" s="26"/>
      <c r="I235" s="26"/>
      <c r="J235" s="37">
        <v>30</v>
      </c>
      <c r="K235" s="36">
        <v>10</v>
      </c>
      <c r="L235" s="36">
        <f t="shared" si="48"/>
        <v>0</v>
      </c>
      <c r="M235" s="37"/>
      <c r="N235" s="37"/>
      <c r="O235" s="37"/>
      <c r="P235" s="37"/>
      <c r="Q235" s="23" t="s">
        <v>374</v>
      </c>
    </row>
    <row r="236" spans="1:17" ht="30.75" customHeight="1">
      <c r="A236" s="24" t="s">
        <v>375</v>
      </c>
      <c r="B236" s="63">
        <f aca="true" t="shared" si="61" ref="B236:I236">SUM(B82:B87)</f>
        <v>1854.56</v>
      </c>
      <c r="C236" s="11">
        <f t="shared" si="57"/>
        <v>510</v>
      </c>
      <c r="D236" s="11">
        <f t="shared" si="58"/>
        <v>260</v>
      </c>
      <c r="E236" s="63">
        <f t="shared" si="61"/>
        <v>260</v>
      </c>
      <c r="F236" s="63">
        <f t="shared" si="61"/>
        <v>0</v>
      </c>
      <c r="G236" s="63">
        <f t="shared" si="61"/>
        <v>0</v>
      </c>
      <c r="H236" s="63">
        <f t="shared" si="61"/>
        <v>0</v>
      </c>
      <c r="I236" s="63">
        <f t="shared" si="61"/>
        <v>250</v>
      </c>
      <c r="J236" s="36">
        <f aca="true" t="shared" si="62" ref="J236:O236">SUM(J237:J243)</f>
        <v>1881.6</v>
      </c>
      <c r="K236" s="36">
        <f t="shared" si="62"/>
        <v>480</v>
      </c>
      <c r="L236" s="36">
        <f t="shared" si="48"/>
        <v>70</v>
      </c>
      <c r="M236" s="36">
        <f t="shared" si="62"/>
        <v>70</v>
      </c>
      <c r="N236" s="36">
        <f t="shared" si="62"/>
        <v>0</v>
      </c>
      <c r="O236" s="36">
        <f t="shared" si="62"/>
        <v>0</v>
      </c>
      <c r="P236" s="36"/>
      <c r="Q236" s="56"/>
    </row>
    <row r="237" spans="1:17" ht="42.75" customHeight="1">
      <c r="A237" s="23" t="s">
        <v>376</v>
      </c>
      <c r="B237" s="63"/>
      <c r="C237" s="11"/>
      <c r="D237" s="11"/>
      <c r="E237" s="63"/>
      <c r="F237" s="63"/>
      <c r="G237" s="63"/>
      <c r="H237" s="63"/>
      <c r="I237" s="63"/>
      <c r="J237" s="37">
        <v>376.4</v>
      </c>
      <c r="K237" s="37">
        <v>100</v>
      </c>
      <c r="L237" s="36">
        <f t="shared" si="48"/>
        <v>0</v>
      </c>
      <c r="M237" s="37"/>
      <c r="N237" s="37"/>
      <c r="O237" s="37"/>
      <c r="P237" s="37"/>
      <c r="Q237" s="23" t="s">
        <v>377</v>
      </c>
    </row>
    <row r="238" spans="1:17" ht="30.75" customHeight="1">
      <c r="A238" s="23" t="s">
        <v>378</v>
      </c>
      <c r="B238" s="63"/>
      <c r="C238" s="11"/>
      <c r="D238" s="11"/>
      <c r="E238" s="63"/>
      <c r="F238" s="63"/>
      <c r="G238" s="63"/>
      <c r="H238" s="63"/>
      <c r="I238" s="63"/>
      <c r="J238" s="37">
        <v>135</v>
      </c>
      <c r="K238" s="37">
        <v>35</v>
      </c>
      <c r="L238" s="36">
        <f t="shared" si="48"/>
        <v>0</v>
      </c>
      <c r="M238" s="37"/>
      <c r="N238" s="37"/>
      <c r="O238" s="37"/>
      <c r="P238" s="37"/>
      <c r="Q238" s="23" t="s">
        <v>379</v>
      </c>
    </row>
    <row r="239" spans="1:17" ht="30.75" customHeight="1">
      <c r="A239" s="23" t="s">
        <v>380</v>
      </c>
      <c r="B239" s="63"/>
      <c r="C239" s="11"/>
      <c r="D239" s="11"/>
      <c r="E239" s="63"/>
      <c r="F239" s="63"/>
      <c r="G239" s="63"/>
      <c r="H239" s="63"/>
      <c r="I239" s="63"/>
      <c r="J239" s="37">
        <v>82</v>
      </c>
      <c r="K239" s="37">
        <v>20</v>
      </c>
      <c r="L239" s="36">
        <f t="shared" si="48"/>
        <v>0</v>
      </c>
      <c r="M239" s="37"/>
      <c r="N239" s="37"/>
      <c r="O239" s="37"/>
      <c r="P239" s="37"/>
      <c r="Q239" s="23" t="s">
        <v>381</v>
      </c>
    </row>
    <row r="240" spans="1:17" ht="30.75" customHeight="1">
      <c r="A240" s="23" t="s">
        <v>382</v>
      </c>
      <c r="B240" s="63"/>
      <c r="C240" s="11"/>
      <c r="D240" s="11"/>
      <c r="E240" s="63"/>
      <c r="F240" s="63"/>
      <c r="G240" s="63"/>
      <c r="H240" s="63"/>
      <c r="I240" s="63"/>
      <c r="J240" s="37">
        <v>574.2</v>
      </c>
      <c r="K240" s="37">
        <v>150</v>
      </c>
      <c r="L240" s="36">
        <f t="shared" si="48"/>
        <v>0</v>
      </c>
      <c r="M240" s="37"/>
      <c r="N240" s="37"/>
      <c r="O240" s="37"/>
      <c r="P240" s="37"/>
      <c r="Q240" s="23" t="s">
        <v>383</v>
      </c>
    </row>
    <row r="241" spans="1:18" ht="30.75" customHeight="1">
      <c r="A241" s="23" t="s">
        <v>384</v>
      </c>
      <c r="B241" s="63"/>
      <c r="C241" s="11"/>
      <c r="D241" s="11"/>
      <c r="E241" s="63"/>
      <c r="F241" s="63"/>
      <c r="G241" s="63"/>
      <c r="H241" s="63"/>
      <c r="I241" s="63"/>
      <c r="J241" s="37">
        <v>480</v>
      </c>
      <c r="K241" s="37">
        <v>120</v>
      </c>
      <c r="L241" s="37">
        <f t="shared" si="48"/>
        <v>70</v>
      </c>
      <c r="M241" s="37">
        <v>70</v>
      </c>
      <c r="N241" s="37"/>
      <c r="O241" s="37"/>
      <c r="P241" s="37"/>
      <c r="Q241" s="23" t="s">
        <v>385</v>
      </c>
      <c r="R241" s="2">
        <v>78</v>
      </c>
    </row>
    <row r="242" spans="1:17" ht="30.75" customHeight="1">
      <c r="A242" s="23" t="s">
        <v>386</v>
      </c>
      <c r="B242" s="63"/>
      <c r="C242" s="11"/>
      <c r="D242" s="11"/>
      <c r="E242" s="63"/>
      <c r="F242" s="63"/>
      <c r="G242" s="63"/>
      <c r="H242" s="63"/>
      <c r="I242" s="63"/>
      <c r="J242" s="37">
        <v>124</v>
      </c>
      <c r="K242" s="36">
        <v>30</v>
      </c>
      <c r="L242" s="36">
        <f t="shared" si="48"/>
        <v>0</v>
      </c>
      <c r="M242" s="37"/>
      <c r="N242" s="37"/>
      <c r="O242" s="37"/>
      <c r="P242" s="37"/>
      <c r="Q242" s="23"/>
    </row>
    <row r="243" spans="1:17" ht="30.75" customHeight="1">
      <c r="A243" s="23" t="s">
        <v>387</v>
      </c>
      <c r="B243" s="63"/>
      <c r="C243" s="11"/>
      <c r="D243" s="11"/>
      <c r="E243" s="63"/>
      <c r="F243" s="63"/>
      <c r="G243" s="63"/>
      <c r="H243" s="63"/>
      <c r="I243" s="63"/>
      <c r="J243" s="37">
        <v>110</v>
      </c>
      <c r="K243" s="37">
        <v>25</v>
      </c>
      <c r="L243" s="36">
        <f t="shared" si="48"/>
        <v>0</v>
      </c>
      <c r="M243" s="37"/>
      <c r="N243" s="37"/>
      <c r="O243" s="37"/>
      <c r="P243" s="37"/>
      <c r="Q243" s="23"/>
    </row>
    <row r="244" spans="1:17" ht="30.75" customHeight="1">
      <c r="A244" s="64" t="s">
        <v>388</v>
      </c>
      <c r="B244" s="63"/>
      <c r="C244" s="11"/>
      <c r="D244" s="11"/>
      <c r="E244" s="63"/>
      <c r="F244" s="63"/>
      <c r="G244" s="63"/>
      <c r="H244" s="63"/>
      <c r="I244" s="63"/>
      <c r="J244" s="36">
        <f aca="true" t="shared" si="63" ref="J244:O244">SUM(J245)</f>
        <v>440</v>
      </c>
      <c r="K244" s="36">
        <f t="shared" si="63"/>
        <v>110</v>
      </c>
      <c r="L244" s="36">
        <f t="shared" si="48"/>
        <v>0</v>
      </c>
      <c r="M244" s="36">
        <f t="shared" si="63"/>
        <v>0</v>
      </c>
      <c r="N244" s="36">
        <f t="shared" si="63"/>
        <v>0</v>
      </c>
      <c r="O244" s="36">
        <f t="shared" si="63"/>
        <v>0</v>
      </c>
      <c r="P244" s="36"/>
      <c r="Q244" s="23"/>
    </row>
    <row r="245" spans="1:17" ht="30.75" customHeight="1">
      <c r="A245" s="23" t="s">
        <v>389</v>
      </c>
      <c r="B245" s="63"/>
      <c r="C245" s="11"/>
      <c r="D245" s="11"/>
      <c r="E245" s="63"/>
      <c r="F245" s="63"/>
      <c r="G245" s="63"/>
      <c r="H245" s="63"/>
      <c r="I245" s="63"/>
      <c r="J245" s="37">
        <v>440</v>
      </c>
      <c r="K245" s="37">
        <v>110</v>
      </c>
      <c r="L245" s="36">
        <f t="shared" si="48"/>
        <v>0</v>
      </c>
      <c r="M245" s="37"/>
      <c r="N245" s="37"/>
      <c r="O245" s="37"/>
      <c r="P245" s="37"/>
      <c r="Q245" s="23" t="s">
        <v>390</v>
      </c>
    </row>
    <row r="246" spans="1:17" ht="30.75" customHeight="1">
      <c r="A246" s="65" t="s">
        <v>391</v>
      </c>
      <c r="B246" s="63">
        <v>440</v>
      </c>
      <c r="C246" s="11" t="e">
        <f>D246+I246</f>
        <v>#REF!</v>
      </c>
      <c r="D246" s="63" t="e">
        <f aca="true" t="shared" si="64" ref="D246:I246">SUM(#REF!)</f>
        <v>#REF!</v>
      </c>
      <c r="E246" s="63" t="e">
        <f t="shared" si="64"/>
        <v>#REF!</v>
      </c>
      <c r="F246" s="63" t="e">
        <f t="shared" si="64"/>
        <v>#REF!</v>
      </c>
      <c r="G246" s="63" t="e">
        <f t="shared" si="64"/>
        <v>#REF!</v>
      </c>
      <c r="H246" s="63" t="e">
        <f t="shared" si="64"/>
        <v>#REF!</v>
      </c>
      <c r="I246" s="63" t="e">
        <f t="shared" si="64"/>
        <v>#REF!</v>
      </c>
      <c r="J246" s="36">
        <v>950</v>
      </c>
      <c r="K246" s="68">
        <v>250</v>
      </c>
      <c r="L246" s="36">
        <f t="shared" si="48"/>
        <v>0</v>
      </c>
      <c r="M246" s="36"/>
      <c r="N246" s="36"/>
      <c r="O246" s="36"/>
      <c r="P246" s="36"/>
      <c r="Q246" s="23" t="s">
        <v>126</v>
      </c>
    </row>
    <row r="247" spans="1:17" ht="25.5" customHeight="1">
      <c r="A247" s="66" t="s">
        <v>417</v>
      </c>
      <c r="B247" s="25"/>
      <c r="C247" s="11"/>
      <c r="D247" s="25"/>
      <c r="E247" s="25"/>
      <c r="F247" s="25"/>
      <c r="G247" s="25"/>
      <c r="H247" s="25"/>
      <c r="I247" s="25"/>
      <c r="J247" s="36">
        <v>50</v>
      </c>
      <c r="K247" s="36">
        <v>50</v>
      </c>
      <c r="L247" s="37">
        <f>SUM(M247:P247)</f>
        <v>50</v>
      </c>
      <c r="M247" s="37">
        <v>50</v>
      </c>
      <c r="N247" s="36"/>
      <c r="O247" s="36"/>
      <c r="P247" s="36"/>
      <c r="Q247" s="56" t="s">
        <v>418</v>
      </c>
    </row>
    <row r="248" spans="1:17" ht="30.75" customHeight="1">
      <c r="A248" s="65" t="s">
        <v>169</v>
      </c>
      <c r="B248" s="63" t="e">
        <f aca="true" t="shared" si="65" ref="B248:I248">SUM(B249,B255:B259)</f>
        <v>#REF!</v>
      </c>
      <c r="C248" s="11" t="e">
        <f>D248+I248</f>
        <v>#REF!</v>
      </c>
      <c r="D248" s="11" t="e">
        <f>SUM(E248:H248)</f>
        <v>#REF!</v>
      </c>
      <c r="E248" s="63" t="e">
        <f t="shared" si="65"/>
        <v>#REF!</v>
      </c>
      <c r="F248" s="63" t="e">
        <f t="shared" si="65"/>
        <v>#REF!</v>
      </c>
      <c r="G248" s="63" t="e">
        <f t="shared" si="65"/>
        <v>#REF!</v>
      </c>
      <c r="H248" s="63" t="e">
        <f t="shared" si="65"/>
        <v>#REF!</v>
      </c>
      <c r="I248" s="63" t="e">
        <f t="shared" si="65"/>
        <v>#REF!</v>
      </c>
      <c r="J248" s="36">
        <f aca="true" t="shared" si="66" ref="J248:O248">SUM(J249,J255)</f>
        <v>17456.7</v>
      </c>
      <c r="K248" s="36">
        <f t="shared" si="66"/>
        <v>4345</v>
      </c>
      <c r="L248" s="36">
        <f t="shared" si="48"/>
        <v>0</v>
      </c>
      <c r="M248" s="36">
        <f t="shared" si="66"/>
        <v>0</v>
      </c>
      <c r="N248" s="36">
        <f t="shared" si="66"/>
        <v>0</v>
      </c>
      <c r="O248" s="36">
        <f t="shared" si="66"/>
        <v>0</v>
      </c>
      <c r="P248" s="36"/>
      <c r="Q248" s="56"/>
    </row>
    <row r="249" spans="1:17" ht="30.75" customHeight="1">
      <c r="A249" s="49" t="s">
        <v>170</v>
      </c>
      <c r="B249" s="63" t="e">
        <f>SUM(#REF!)</f>
        <v>#REF!</v>
      </c>
      <c r="C249" s="11" t="e">
        <f>D249+I249</f>
        <v>#REF!</v>
      </c>
      <c r="D249" s="11" t="e">
        <f>SUM(E249:H249)</f>
        <v>#REF!</v>
      </c>
      <c r="E249" s="63" t="e">
        <f>SUM(#REF!)</f>
        <v>#REF!</v>
      </c>
      <c r="F249" s="63" t="e">
        <f>SUM(#REF!)</f>
        <v>#REF!</v>
      </c>
      <c r="G249" s="63" t="e">
        <f>SUM(#REF!)</f>
        <v>#REF!</v>
      </c>
      <c r="H249" s="63" t="e">
        <f>SUM(#REF!)</f>
        <v>#REF!</v>
      </c>
      <c r="I249" s="63" t="e">
        <f>SUM(#REF!)</f>
        <v>#REF!</v>
      </c>
      <c r="J249" s="36">
        <f aca="true" t="shared" si="67" ref="J249:O249">SUM(J250:J254)</f>
        <v>15231</v>
      </c>
      <c r="K249" s="36">
        <f t="shared" si="67"/>
        <v>3780</v>
      </c>
      <c r="L249" s="36">
        <f t="shared" si="48"/>
        <v>0</v>
      </c>
      <c r="M249" s="36">
        <f t="shared" si="67"/>
        <v>0</v>
      </c>
      <c r="N249" s="36">
        <f t="shared" si="67"/>
        <v>0</v>
      </c>
      <c r="O249" s="36">
        <f t="shared" si="67"/>
        <v>0</v>
      </c>
      <c r="P249" s="36"/>
      <c r="Q249" s="56"/>
    </row>
    <row r="250" spans="1:17" ht="30.75" customHeight="1">
      <c r="A250" s="74" t="s">
        <v>392</v>
      </c>
      <c r="B250" s="63"/>
      <c r="C250" s="11"/>
      <c r="D250" s="11"/>
      <c r="E250" s="63"/>
      <c r="F250" s="63"/>
      <c r="G250" s="63"/>
      <c r="H250" s="63"/>
      <c r="I250" s="63"/>
      <c r="J250" s="37">
        <v>6000</v>
      </c>
      <c r="K250" s="37">
        <v>1500</v>
      </c>
      <c r="L250" s="36">
        <f t="shared" si="48"/>
        <v>0</v>
      </c>
      <c r="M250" s="37"/>
      <c r="N250" s="37"/>
      <c r="O250" s="37"/>
      <c r="P250" s="37"/>
      <c r="Q250" s="23" t="s">
        <v>393</v>
      </c>
    </row>
    <row r="251" spans="1:17" ht="42" customHeight="1">
      <c r="A251" s="74" t="s">
        <v>394</v>
      </c>
      <c r="B251" s="63"/>
      <c r="C251" s="11"/>
      <c r="D251" s="11"/>
      <c r="E251" s="63"/>
      <c r="F251" s="63"/>
      <c r="G251" s="63"/>
      <c r="H251" s="63"/>
      <c r="I251" s="63"/>
      <c r="J251" s="37">
        <v>4100</v>
      </c>
      <c r="K251" s="37">
        <v>1000</v>
      </c>
      <c r="L251" s="36">
        <f t="shared" si="48"/>
        <v>0</v>
      </c>
      <c r="M251" s="37"/>
      <c r="N251" s="37"/>
      <c r="O251" s="37"/>
      <c r="P251" s="37"/>
      <c r="Q251" s="23" t="s">
        <v>395</v>
      </c>
    </row>
    <row r="252" spans="1:17" ht="30.75" customHeight="1">
      <c r="A252" s="74" t="s">
        <v>396</v>
      </c>
      <c r="B252" s="63"/>
      <c r="C252" s="11"/>
      <c r="D252" s="11"/>
      <c r="E252" s="63"/>
      <c r="F252" s="63"/>
      <c r="G252" s="63"/>
      <c r="H252" s="63"/>
      <c r="I252" s="63"/>
      <c r="J252" s="37">
        <v>600</v>
      </c>
      <c r="K252" s="37">
        <v>150</v>
      </c>
      <c r="L252" s="36">
        <f t="shared" si="48"/>
        <v>0</v>
      </c>
      <c r="M252" s="37"/>
      <c r="N252" s="37"/>
      <c r="O252" s="37"/>
      <c r="P252" s="37"/>
      <c r="Q252" s="23" t="s">
        <v>111</v>
      </c>
    </row>
    <row r="253" spans="1:17" ht="30.75" customHeight="1">
      <c r="A253" s="74" t="s">
        <v>397</v>
      </c>
      <c r="B253" s="63"/>
      <c r="C253" s="11"/>
      <c r="D253" s="11"/>
      <c r="E253" s="63"/>
      <c r="F253" s="63"/>
      <c r="G253" s="63"/>
      <c r="H253" s="63"/>
      <c r="I253" s="63"/>
      <c r="J253" s="37">
        <v>4000</v>
      </c>
      <c r="K253" s="37">
        <v>1000</v>
      </c>
      <c r="L253" s="36">
        <f t="shared" si="48"/>
        <v>0</v>
      </c>
      <c r="M253" s="37"/>
      <c r="N253" s="37"/>
      <c r="O253" s="37"/>
      <c r="P253" s="37"/>
      <c r="Q253" s="23" t="s">
        <v>398</v>
      </c>
    </row>
    <row r="254" spans="1:17" ht="30.75" customHeight="1">
      <c r="A254" s="30" t="s">
        <v>399</v>
      </c>
      <c r="B254" s="63"/>
      <c r="C254" s="11"/>
      <c r="D254" s="11"/>
      <c r="E254" s="63"/>
      <c r="F254" s="63"/>
      <c r="G254" s="63"/>
      <c r="H254" s="63"/>
      <c r="I254" s="63"/>
      <c r="J254" s="37">
        <v>531</v>
      </c>
      <c r="K254" s="37">
        <v>130</v>
      </c>
      <c r="L254" s="36">
        <f t="shared" si="48"/>
        <v>0</v>
      </c>
      <c r="M254" s="37"/>
      <c r="N254" s="37"/>
      <c r="O254" s="37"/>
      <c r="P254" s="37"/>
      <c r="Q254" s="23" t="s">
        <v>400</v>
      </c>
    </row>
    <row r="255" spans="1:17" ht="31.5" customHeight="1">
      <c r="A255" s="24" t="s">
        <v>401</v>
      </c>
      <c r="B255" s="63"/>
      <c r="C255" s="11"/>
      <c r="D255" s="21"/>
      <c r="E255" s="63"/>
      <c r="F255" s="63"/>
      <c r="G255" s="63"/>
      <c r="H255" s="26"/>
      <c r="I255" s="26"/>
      <c r="J255" s="36">
        <f aca="true" t="shared" si="68" ref="J255:O255">SUM(J256:J259)</f>
        <v>2225.7</v>
      </c>
      <c r="K255" s="69">
        <f t="shared" si="68"/>
        <v>565</v>
      </c>
      <c r="L255" s="36">
        <f t="shared" si="48"/>
        <v>0</v>
      </c>
      <c r="M255" s="36">
        <f t="shared" si="68"/>
        <v>0</v>
      </c>
      <c r="N255" s="36">
        <f t="shared" si="68"/>
        <v>0</v>
      </c>
      <c r="O255" s="36">
        <f t="shared" si="68"/>
        <v>0</v>
      </c>
      <c r="P255" s="36"/>
      <c r="Q255" s="23"/>
    </row>
    <row r="256" spans="1:17" ht="31.5" customHeight="1">
      <c r="A256" s="66" t="s">
        <v>402</v>
      </c>
      <c r="B256" s="63"/>
      <c r="C256" s="11"/>
      <c r="D256" s="21"/>
      <c r="E256" s="63"/>
      <c r="F256" s="63"/>
      <c r="G256" s="63"/>
      <c r="H256" s="26"/>
      <c r="I256" s="26"/>
      <c r="J256" s="75">
        <v>300</v>
      </c>
      <c r="K256" s="37">
        <v>75</v>
      </c>
      <c r="L256" s="76">
        <f t="shared" si="48"/>
        <v>0</v>
      </c>
      <c r="M256" s="37"/>
      <c r="N256" s="37"/>
      <c r="O256" s="37"/>
      <c r="P256" s="37"/>
      <c r="Q256" s="23" t="s">
        <v>403</v>
      </c>
    </row>
    <row r="257" spans="1:17" ht="31.5" customHeight="1">
      <c r="A257" s="66" t="s">
        <v>404</v>
      </c>
      <c r="B257" s="63"/>
      <c r="C257" s="11"/>
      <c r="D257" s="21"/>
      <c r="E257" s="63"/>
      <c r="F257" s="63"/>
      <c r="G257" s="63"/>
      <c r="H257" s="26"/>
      <c r="I257" s="26"/>
      <c r="J257" s="37">
        <v>1000</v>
      </c>
      <c r="K257" s="37">
        <v>250</v>
      </c>
      <c r="L257" s="36">
        <f t="shared" si="48"/>
        <v>0</v>
      </c>
      <c r="M257" s="37"/>
      <c r="N257" s="37"/>
      <c r="O257" s="37"/>
      <c r="P257" s="37"/>
      <c r="Q257" s="23" t="s">
        <v>126</v>
      </c>
    </row>
    <row r="258" spans="1:17" ht="33" customHeight="1">
      <c r="A258" s="66" t="s">
        <v>405</v>
      </c>
      <c r="B258" s="63"/>
      <c r="C258" s="11"/>
      <c r="D258" s="21"/>
      <c r="E258" s="63"/>
      <c r="F258" s="63"/>
      <c r="G258" s="63"/>
      <c r="H258" s="26"/>
      <c r="I258" s="26"/>
      <c r="J258" s="37">
        <v>155.7</v>
      </c>
      <c r="K258" s="37">
        <v>40</v>
      </c>
      <c r="L258" s="36">
        <f t="shared" si="48"/>
        <v>0</v>
      </c>
      <c r="M258" s="37"/>
      <c r="N258" s="37"/>
      <c r="O258" s="37"/>
      <c r="P258" s="37"/>
      <c r="Q258" s="23" t="s">
        <v>406</v>
      </c>
    </row>
    <row r="259" spans="1:17" ht="33" customHeight="1">
      <c r="A259" s="66" t="s">
        <v>407</v>
      </c>
      <c r="B259" s="63"/>
      <c r="C259" s="11"/>
      <c r="D259" s="21"/>
      <c r="E259" s="63"/>
      <c r="F259" s="63"/>
      <c r="G259" s="63"/>
      <c r="H259" s="26"/>
      <c r="I259" s="26"/>
      <c r="J259" s="37">
        <v>770</v>
      </c>
      <c r="K259" s="37">
        <v>200</v>
      </c>
      <c r="L259" s="36">
        <f t="shared" si="48"/>
        <v>0</v>
      </c>
      <c r="M259" s="37"/>
      <c r="N259" s="37"/>
      <c r="O259" s="37"/>
      <c r="P259" s="37"/>
      <c r="Q259" s="23" t="s">
        <v>408</v>
      </c>
    </row>
    <row r="260" spans="1:17" ht="33" customHeight="1">
      <c r="A260" s="65" t="s">
        <v>409</v>
      </c>
      <c r="B260" s="63"/>
      <c r="C260" s="11"/>
      <c r="D260" s="21"/>
      <c r="E260" s="63"/>
      <c r="F260" s="63"/>
      <c r="G260" s="63"/>
      <c r="H260" s="26"/>
      <c r="I260" s="26"/>
      <c r="J260" s="36">
        <f aca="true" t="shared" si="69" ref="J260:O260">SUM(J261:J266)</f>
        <v>12175</v>
      </c>
      <c r="K260" s="36">
        <f t="shared" si="69"/>
        <v>12175</v>
      </c>
      <c r="L260" s="36">
        <f t="shared" si="48"/>
        <v>267.72</v>
      </c>
      <c r="M260" s="36">
        <f t="shared" si="69"/>
        <v>267.72</v>
      </c>
      <c r="N260" s="36">
        <f t="shared" si="69"/>
        <v>0</v>
      </c>
      <c r="O260" s="36">
        <f t="shared" si="69"/>
        <v>0</v>
      </c>
      <c r="P260" s="36"/>
      <c r="Q260" s="23"/>
    </row>
    <row r="261" spans="1:17" ht="33" customHeight="1">
      <c r="A261" s="77" t="s">
        <v>410</v>
      </c>
      <c r="B261" s="66"/>
      <c r="C261" s="66"/>
      <c r="D261" s="21"/>
      <c r="E261" s="63"/>
      <c r="F261" s="63"/>
      <c r="G261" s="63"/>
      <c r="H261" s="26"/>
      <c r="I261" s="26"/>
      <c r="J261" s="37">
        <v>3000</v>
      </c>
      <c r="K261" s="37">
        <v>3000</v>
      </c>
      <c r="L261" s="36">
        <f t="shared" si="48"/>
        <v>0</v>
      </c>
      <c r="M261" s="37"/>
      <c r="N261" s="37"/>
      <c r="O261" s="37"/>
      <c r="P261" s="37"/>
      <c r="Q261" s="23"/>
    </row>
    <row r="262" spans="1:17" ht="33" customHeight="1">
      <c r="A262" s="66" t="s">
        <v>411</v>
      </c>
      <c r="B262" s="66"/>
      <c r="C262" s="66"/>
      <c r="D262" s="21"/>
      <c r="E262" s="63"/>
      <c r="F262" s="63"/>
      <c r="G262" s="63"/>
      <c r="H262" s="26"/>
      <c r="I262" s="26"/>
      <c r="J262" s="67">
        <v>1500</v>
      </c>
      <c r="K262" s="67">
        <v>1500</v>
      </c>
      <c r="L262" s="36">
        <f t="shared" si="48"/>
        <v>0</v>
      </c>
      <c r="M262" s="37"/>
      <c r="N262" s="37"/>
      <c r="O262" s="37"/>
      <c r="P262" s="37"/>
      <c r="Q262" s="23"/>
    </row>
    <row r="263" spans="1:17" ht="33" customHeight="1">
      <c r="A263" s="66" t="s">
        <v>412</v>
      </c>
      <c r="B263" s="66"/>
      <c r="C263" s="66"/>
      <c r="D263" s="21"/>
      <c r="E263" s="63"/>
      <c r="F263" s="63"/>
      <c r="G263" s="63"/>
      <c r="H263" s="26"/>
      <c r="I263" s="78"/>
      <c r="J263" s="37"/>
      <c r="K263" s="79"/>
      <c r="L263" s="80">
        <f>SUM(M263:P263)</f>
        <v>67.72</v>
      </c>
      <c r="M263" s="37">
        <v>67.72</v>
      </c>
      <c r="N263" s="37"/>
      <c r="O263" s="37"/>
      <c r="P263" s="37"/>
      <c r="Q263" s="23"/>
    </row>
    <row r="264" spans="1:17" ht="33" customHeight="1">
      <c r="A264" s="66" t="s">
        <v>413</v>
      </c>
      <c r="B264" s="66"/>
      <c r="C264" s="66"/>
      <c r="D264" s="21"/>
      <c r="E264" s="63"/>
      <c r="F264" s="63"/>
      <c r="G264" s="63"/>
      <c r="H264" s="26"/>
      <c r="I264" s="26"/>
      <c r="J264" s="81">
        <v>675</v>
      </c>
      <c r="K264" s="81">
        <v>675</v>
      </c>
      <c r="L264" s="37">
        <f>SUM(M264:P264)</f>
        <v>200</v>
      </c>
      <c r="M264" s="37">
        <v>200</v>
      </c>
      <c r="N264" s="37"/>
      <c r="O264" s="37"/>
      <c r="P264" s="37"/>
      <c r="Q264" s="23"/>
    </row>
    <row r="265" spans="1:17" ht="33" customHeight="1">
      <c r="A265" s="66" t="s">
        <v>414</v>
      </c>
      <c r="B265" s="66"/>
      <c r="C265" s="66"/>
      <c r="D265" s="21"/>
      <c r="E265" s="63"/>
      <c r="F265" s="63"/>
      <c r="G265" s="63"/>
      <c r="H265" s="26"/>
      <c r="I265" s="26"/>
      <c r="J265" s="37">
        <v>5000</v>
      </c>
      <c r="K265" s="37">
        <v>5000</v>
      </c>
      <c r="L265" s="36">
        <f>SUM(M265:P265)</f>
        <v>0</v>
      </c>
      <c r="M265" s="37"/>
      <c r="N265" s="37"/>
      <c r="O265" s="37"/>
      <c r="P265" s="37"/>
      <c r="Q265" s="23"/>
    </row>
    <row r="266" spans="1:17" ht="33" customHeight="1">
      <c r="A266" s="66" t="s">
        <v>415</v>
      </c>
      <c r="B266" s="66"/>
      <c r="C266" s="66"/>
      <c r="D266" s="21"/>
      <c r="E266" s="63"/>
      <c r="F266" s="63"/>
      <c r="G266" s="63"/>
      <c r="H266" s="26"/>
      <c r="I266" s="26"/>
      <c r="J266" s="37">
        <v>2000</v>
      </c>
      <c r="K266" s="37">
        <v>2000</v>
      </c>
      <c r="L266" s="36">
        <f>SUM(M266:P266)</f>
        <v>0</v>
      </c>
      <c r="M266" s="37"/>
      <c r="N266" s="37"/>
      <c r="O266" s="37"/>
      <c r="P266" s="37"/>
      <c r="Q266" s="23"/>
    </row>
    <row r="267" spans="2:4" ht="14.25">
      <c r="B267" s="4"/>
      <c r="C267" s="4"/>
      <c r="D267" s="4"/>
    </row>
  </sheetData>
  <mergeCells count="17">
    <mergeCell ref="A1:Q1"/>
    <mergeCell ref="M3:P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Q3:Q4"/>
    <mergeCell ref="D189:D191"/>
    <mergeCell ref="E3:E4"/>
    <mergeCell ref="E189:E191"/>
    <mergeCell ref="F3:F4"/>
  </mergeCells>
  <printOptions/>
  <pageMargins left="0.3145833333333333" right="0.11805555555555555" top="0.4326388888888889" bottom="0.4326388888888889" header="0.2361111111111111" footer="0.19652777777777777"/>
  <pageSetup horizontalDpi="1200" verticalDpi="1200" orientation="landscape" paperSize="9" scale="75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2015-08-18T02:25:49Z</cp:lastPrinted>
  <dcterms:created xsi:type="dcterms:W3CDTF">2015-08-17T03:58:26Z</dcterms:created>
  <dcterms:modified xsi:type="dcterms:W3CDTF">2015-08-24T03:15:54Z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